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materiál a práce" sheetId="2" r:id="rId2"/>
    <sheet name="02 - ostatní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materiál a práce'!$C$79:$K$145</definedName>
    <definedName name="_xlnm.Print_Area" localSheetId="1">'01 - materiál a práce'!$C$67:$K$145</definedName>
    <definedName name="_xlnm.Print_Titles" localSheetId="1">'01 - materiál a práce'!$79:$79</definedName>
    <definedName name="_xlnm._FilterDatabase" localSheetId="2" hidden="1">'02 - ostatní'!$C$80:$K$89</definedName>
    <definedName name="_xlnm.Print_Area" localSheetId="2">'02 - ostatní'!$C$68:$K$89</definedName>
    <definedName name="_xlnm.Print_Titles" localSheetId="2">'02 - ostatní'!$80:$80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8"/>
  <c r="BH88"/>
  <c r="BG88"/>
  <c r="BF88"/>
  <c r="T88"/>
  <c r="T87"/>
  <c r="R88"/>
  <c r="R87"/>
  <c r="P88"/>
  <c r="P87"/>
  <c r="BI85"/>
  <c r="BH85"/>
  <c r="BG85"/>
  <c r="BF85"/>
  <c r="T85"/>
  <c r="R85"/>
  <c r="P85"/>
  <c r="BI83"/>
  <c r="BH83"/>
  <c r="BG83"/>
  <c r="BF83"/>
  <c r="T83"/>
  <c r="T82"/>
  <c r="T81"/>
  <c r="R83"/>
  <c r="R82"/>
  <c r="R81"/>
  <c r="P83"/>
  <c r="P82"/>
  <c r="P81"/>
  <c i="1" r="AU56"/>
  <c i="3" r="F75"/>
  <c r="E73"/>
  <c r="F52"/>
  <c r="E50"/>
  <c r="J24"/>
  <c r="E24"/>
  <c r="J78"/>
  <c r="J23"/>
  <c r="J21"/>
  <c r="E21"/>
  <c r="J77"/>
  <c r="J20"/>
  <c r="J18"/>
  <c r="E18"/>
  <c r="F55"/>
  <c r="J17"/>
  <c r="J15"/>
  <c r="E15"/>
  <c r="F54"/>
  <c r="J14"/>
  <c r="J12"/>
  <c r="J52"/>
  <c r="E7"/>
  <c r="E71"/>
  <c i="2" r="J37"/>
  <c r="J36"/>
  <c i="1" r="AY55"/>
  <c i="2" r="J35"/>
  <c i="1" r="AX55"/>
  <c i="2"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BI83"/>
  <c r="BH83"/>
  <c r="BG83"/>
  <c r="BF83"/>
  <c r="T83"/>
  <c r="R83"/>
  <c r="P83"/>
  <c r="BI81"/>
  <c r="BH81"/>
  <c r="BG81"/>
  <c r="BF81"/>
  <c r="T81"/>
  <c r="R81"/>
  <c r="P81"/>
  <c r="F74"/>
  <c r="E72"/>
  <c r="F52"/>
  <c r="E50"/>
  <c r="J24"/>
  <c r="E24"/>
  <c r="J77"/>
  <c r="J23"/>
  <c r="J21"/>
  <c r="E21"/>
  <c r="J76"/>
  <c r="J20"/>
  <c r="J18"/>
  <c r="E18"/>
  <c r="F77"/>
  <c r="J17"/>
  <c r="J15"/>
  <c r="E15"/>
  <c r="F76"/>
  <c r="J14"/>
  <c r="J12"/>
  <c r="J74"/>
  <c r="E7"/>
  <c r="E48"/>
  <c i="1" r="L50"/>
  <c r="AM50"/>
  <c r="AM49"/>
  <c r="L49"/>
  <c r="AM47"/>
  <c r="L47"/>
  <c r="L45"/>
  <c r="L44"/>
  <c i="2" r="J113"/>
  <c r="BK142"/>
  <c r="J134"/>
  <c r="J99"/>
  <c r="BK95"/>
  <c r="J117"/>
  <c r="J87"/>
  <c r="BK105"/>
  <c i="3" r="BK83"/>
  <c i="2" r="J142"/>
  <c r="BK99"/>
  <c r="BK128"/>
  <c r="J85"/>
  <c i="1" r="AS54"/>
  <c i="2" r="J109"/>
  <c r="BK115"/>
  <c r="J115"/>
  <c i="3" r="BK88"/>
  <c i="2" r="BK140"/>
  <c r="J119"/>
  <c r="BK121"/>
  <c r="J107"/>
  <c r="BK111"/>
  <c r="BK91"/>
  <c r="J105"/>
  <c r="BK93"/>
  <c r="BK134"/>
  <c r="J136"/>
  <c r="BK103"/>
  <c r="BK83"/>
  <c r="J126"/>
  <c r="J97"/>
  <c r="BK97"/>
  <c i="3" r="J88"/>
  <c i="2" r="J130"/>
  <c r="BK138"/>
  <c r="J101"/>
  <c r="BK101"/>
  <c i="3" r="BK85"/>
  <c i="2" r="BK89"/>
  <c r="J83"/>
  <c r="BK107"/>
  <c r="J111"/>
  <c r="J144"/>
  <c r="J140"/>
  <c r="BK136"/>
  <c r="J81"/>
  <c r="J91"/>
  <c r="BK85"/>
  <c r="BK87"/>
  <c r="J123"/>
  <c r="J103"/>
  <c r="BK81"/>
  <c i="3" r="J83"/>
  <c i="2" r="BK117"/>
  <c r="J121"/>
  <c r="J89"/>
  <c r="J93"/>
  <c r="J138"/>
  <c r="J128"/>
  <c r="BK119"/>
  <c r="BK144"/>
  <c r="BK126"/>
  <c r="BK132"/>
  <c r="BK109"/>
  <c r="J132"/>
  <c r="BK130"/>
  <c r="J95"/>
  <c r="BK113"/>
  <c r="BK123"/>
  <c i="3" r="J85"/>
  <c i="2" l="1" r="T125"/>
  <c r="T80"/>
  <c r="BK125"/>
  <c r="J125"/>
  <c r="J60"/>
  <c r="R125"/>
  <c r="R80"/>
  <c r="P125"/>
  <c r="P80"/>
  <c i="1" r="AU55"/>
  <c i="3" r="BK87"/>
  <c r="J87"/>
  <c r="J61"/>
  <c i="2" r="BK80"/>
  <c r="J80"/>
  <c r="J59"/>
  <c i="3" r="BK82"/>
  <c r="BK81"/>
  <c r="J81"/>
  <c r="J59"/>
  <c r="E48"/>
  <c r="J75"/>
  <c r="F77"/>
  <c r="J54"/>
  <c r="F78"/>
  <c r="J55"/>
  <c r="BE85"/>
  <c r="BE88"/>
  <c r="BE83"/>
  <c i="2" r="J52"/>
  <c r="BE95"/>
  <c r="BE103"/>
  <c r="BE91"/>
  <c r="BE111"/>
  <c r="J55"/>
  <c r="BE87"/>
  <c r="BE101"/>
  <c r="BE83"/>
  <c r="F55"/>
  <c r="BE109"/>
  <c r="BE117"/>
  <c r="J54"/>
  <c r="BE123"/>
  <c r="BE93"/>
  <c r="BE119"/>
  <c r="BE134"/>
  <c r="BE97"/>
  <c r="BE140"/>
  <c r="E70"/>
  <c r="BE81"/>
  <c r="BE107"/>
  <c r="BE113"/>
  <c r="BE85"/>
  <c r="BE89"/>
  <c r="BE99"/>
  <c r="BE105"/>
  <c r="BE126"/>
  <c r="BE136"/>
  <c r="BE130"/>
  <c r="F54"/>
  <c r="BE138"/>
  <c r="BE115"/>
  <c r="BE142"/>
  <c r="BE144"/>
  <c r="BE121"/>
  <c r="BE128"/>
  <c r="BE132"/>
  <c r="F37"/>
  <c i="1" r="BD55"/>
  <c i="3" r="F37"/>
  <c i="1" r="BD56"/>
  <c i="2" r="F35"/>
  <c i="1" r="BB55"/>
  <c i="3" r="F35"/>
  <c i="1" r="BB56"/>
  <c i="2" r="J30"/>
  <c i="3" r="J34"/>
  <c i="1" r="AW56"/>
  <c i="3" r="F34"/>
  <c i="1" r="BA56"/>
  <c i="2" r="F34"/>
  <c i="1" r="BA55"/>
  <c i="2" r="J34"/>
  <c i="1" r="AW55"/>
  <c i="2" r="F36"/>
  <c i="1" r="BC55"/>
  <c i="3" r="F36"/>
  <c i="1" r="BC56"/>
  <c r="AU54"/>
  <c i="3" l="1" r="J82"/>
  <c r="J60"/>
  <c i="1" r="AG55"/>
  <c i="3" r="J30"/>
  <c i="1" r="AG56"/>
  <c r="AG54"/>
  <c i="2" r="F33"/>
  <c i="1" r="AZ55"/>
  <c i="2" r="J33"/>
  <c i="1" r="AV55"/>
  <c r="AT55"/>
  <c r="AN55"/>
  <c r="BC54"/>
  <c r="W32"/>
  <c r="BA54"/>
  <c r="AW54"/>
  <c r="AK30"/>
  <c i="3" r="J33"/>
  <c i="1" r="AV56"/>
  <c r="AT56"/>
  <c r="AN56"/>
  <c r="BD54"/>
  <c r="W33"/>
  <c r="BB54"/>
  <c r="W31"/>
  <c i="3" r="F33"/>
  <c i="1" r="AZ56"/>
  <c i="3" l="1" r="J39"/>
  <c i="2" r="J39"/>
  <c i="1" r="AZ54"/>
  <c r="AV54"/>
  <c r="AK29"/>
  <c r="W30"/>
  <c r="AK26"/>
  <c r="AX54"/>
  <c r="AY54"/>
  <c l="1" r="AK35"/>
  <c r="W29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<sst xmlns="http://schemas.openxmlformats.org/spreadsheetml/2006/main">
  <si>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</si>
  <si>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</si>
  <si>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</si>
  <si>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</si>
  <si>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</si>
  <si>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{c7d85f79-72ff-4ebd-bf15-6746bbb25474}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</si>
  <si>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</si>
  <si>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</si>
  <si>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</si>
  <si>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</si>
  <si>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</si>
  <si>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</si>
  <si>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</si>
  <si>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04</t>
  </si>
  <si>
    <t>Stavba:</t>
  </si>
  <si>
    <t>Servis klimatizací OŘ Brno 2</t>
  </si>
  <si>
    <t>KSO:</t>
  </si>
  <si>
    <t/>
  </si>
  <si>
    <t>CC-CZ:</t>
  </si>
  <si>
    <t>Místo:</t>
  </si>
  <si>
    <t xml:space="preserve"> </t>
  </si>
  <si>
    <t>Datum:</t>
  </si>
  <si>
    <t>3. 11. 2025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</si>
  <si>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</si>
  <si>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</si>
  <si>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</si>
  <si>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</si>
  <si>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</si>
  <si>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</si>
  <si>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</si>
  <si>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</si>
  <si>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</si>
  <si>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</si>
  <si>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</si>
  <si>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</si>
  <si>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</si>
  <si>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</si>
  <si>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</si>
  <si>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</si>
  <si>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</si>
  <si>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</si>
  <si>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</si>
  <si>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</si>
  <si>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</si>
  <si>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</si>
  <si>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</si>
  <si>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</si>
  <si>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</si>
  <si>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</si>
  <si>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</si>
  <si>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</si>
  <si>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</si>
  <si>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</si>
  <si>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</si>
  <si>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</si>
  <si>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</si>
  <si>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</si>
  <si>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</si>
  <si>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</si>
  <si>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</si>
  <si>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</si>
  <si>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</si>
  <si>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</si>
  <si>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</si>
  <si>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</si>
  <si>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</si>
  <si>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</si>
  <si>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</si>
  <si>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</si>
  <si>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</si>
  <si>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</si>
  <si>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</si>
  <si>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materiál a práce</t>
  </si>
  <si>
    <t>STA</t>
  </si>
  <si>
    <t>1</t>
  </si>
  <si>
    <t>{811017e6-9b49-415a-8bb3-e965f4ac7d2e}</t>
  </si>
  <si>
    <t>2</t>
  </si>
  <si>
    <t>02</t>
  </si>
  <si>
    <t>ostatní</t>
  </si>
  <si>
    <t>{c8c9b3d5-8b8d-4d34-a843-6d01391589d2}</t>
  </si>
  <si>
    <t>KRYCÍ LIST SOUPISU PRACÍ</t>
  </si>
  <si>
    <t>Objekt:</t>
  </si>
  <si>
    <t>01 - materiál a práce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</si>
  <si>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</si>
  <si>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</si>
  <si>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</si>
  <si>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</si>
  <si>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</si>
  <si>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</si>
  <si>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</si>
  <si>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</si>
  <si>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</si>
  <si>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</si>
  <si>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</si>
  <si>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</si>
  <si>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</si>
  <si>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</si>
  <si>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</si>
  <si>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</si>
  <si>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</si>
  <si>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</si>
  <si>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</si>
  <si>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7590180010</t>
  </si>
  <si>
    <t>Klimatizace Podstropní klimatizační jednotka (venkovní i vnitřní jednotka) 3,5 kW, topení 4 kW</t>
  </si>
  <si>
    <t>kus</t>
  </si>
  <si>
    <t>Sborník UOŽI 01 2025</t>
  </si>
  <si>
    <t>8</t>
  </si>
  <si>
    <t>ROZPOCET</t>
  </si>
  <si>
    <t>4</t>
  </si>
  <si>
    <t>-809457871</t>
  </si>
  <si>
    <t>PP</t>
  </si>
  <si>
    <t>25</t>
  </si>
  <si>
    <t>7491100020</t>
  </si>
  <si>
    <t>Trubková vedení Ohebné elektroinstalační trubky 1416/1 pr.16 320N MONOFLEX</t>
  </si>
  <si>
    <t>m</t>
  </si>
  <si>
    <t>-654692908</t>
  </si>
  <si>
    <t>26</t>
  </si>
  <si>
    <t>7491100030</t>
  </si>
  <si>
    <t>Trubková vedení Ohebné elektroinstalační trubky 1423/1 pr.23 320N MONOFLEX</t>
  </si>
  <si>
    <t>1058741574</t>
  </si>
  <si>
    <t>30</t>
  </si>
  <si>
    <t>7491201170</t>
  </si>
  <si>
    <t>Elektroinstalační materiál Elektroinstalační krabice a rozvodky Bez zapojení Krabice KO 97/L samoúchytná</t>
  </si>
  <si>
    <t>-491391424</t>
  </si>
  <si>
    <t>31</t>
  </si>
  <si>
    <t>7491201110</t>
  </si>
  <si>
    <t>Elektroinstalační materiál Elektroinstalační krabice a rozvodky Bez zapojení Krabice KP 67x67 přístrojová</t>
  </si>
  <si>
    <t>-2073895197</t>
  </si>
  <si>
    <t>32</t>
  </si>
  <si>
    <t>7491201100</t>
  </si>
  <si>
    <t>Elektroinstalační materiál Elektroinstalační krabice a rozvodky Bez zapojení Krabice KP 64/2L</t>
  </si>
  <si>
    <t>996509528</t>
  </si>
  <si>
    <t>7590180020</t>
  </si>
  <si>
    <t>Klimatizace Podstropní klimatizační jednotka (venkovní i vnitřní jednotka) nad 5kW do 6,9 kW chlazení.</t>
  </si>
  <si>
    <t>-977124820</t>
  </si>
  <si>
    <t>3</t>
  </si>
  <si>
    <t>7590180030</t>
  </si>
  <si>
    <t>Klimatizace Podstropní klimatizační jednotka (venkovní i vnitřní jednotka) nad 7 kW</t>
  </si>
  <si>
    <t>-2039250189</t>
  </si>
  <si>
    <t>7590180040</t>
  </si>
  <si>
    <t>Klimatizace Klimatizace - Ovladač</t>
  </si>
  <si>
    <t>-1061986411</t>
  </si>
  <si>
    <t>5</t>
  </si>
  <si>
    <t>7590180050</t>
  </si>
  <si>
    <t>Klimatizace Kompletní technologické vedení ke klimatizaci do 5 kW vč. (CU potrubí (10)12/6 včetně izolace, potrubí odvodu kondenzátu, přívodní kabel CYKY 3x2,5 a ovládací kabel CYKY 5x1,5)</t>
  </si>
  <si>
    <t>536354146</t>
  </si>
  <si>
    <t>6</t>
  </si>
  <si>
    <t>7590180060</t>
  </si>
  <si>
    <t>Klimatizace Kompletní technologické vedení ke klimatizaci nad 5kW (CU potrubí 16/10 včetně izolace, potrubí odvodu kondenzátu, přívodní kabel CYKY 3x2,5 a ovládací kabel CYKY 5x1,5)</t>
  </si>
  <si>
    <t>1953902687</t>
  </si>
  <si>
    <t>7</t>
  </si>
  <si>
    <t>7590180070</t>
  </si>
  <si>
    <t>Klimatizace Konzole venkovní pro zavěšení klimatizační jednotky</t>
  </si>
  <si>
    <t>898215106</t>
  </si>
  <si>
    <t>7590180100</t>
  </si>
  <si>
    <t>Klimatizace potrubí Cu 6 mm izolované</t>
  </si>
  <si>
    <t>-2088296605</t>
  </si>
  <si>
    <t>9</t>
  </si>
  <si>
    <t>7590180102</t>
  </si>
  <si>
    <t>Klimatizace potrubí Cu 12 mm izolované</t>
  </si>
  <si>
    <t>-2009690028</t>
  </si>
  <si>
    <t>10</t>
  </si>
  <si>
    <t>7590180110</t>
  </si>
  <si>
    <t>Klimatizace plyn R410A</t>
  </si>
  <si>
    <t>kg</t>
  </si>
  <si>
    <t>-938768024</t>
  </si>
  <si>
    <t>11</t>
  </si>
  <si>
    <t>7590180120</t>
  </si>
  <si>
    <t>Klimatizace čistící roztok</t>
  </si>
  <si>
    <t>litr</t>
  </si>
  <si>
    <t>-1565625582</t>
  </si>
  <si>
    <t>12</t>
  </si>
  <si>
    <t>7590180130</t>
  </si>
  <si>
    <t>Klimatizace Out PC board master</t>
  </si>
  <si>
    <t>-2072633704</t>
  </si>
  <si>
    <t>13</t>
  </si>
  <si>
    <t>7590180140</t>
  </si>
  <si>
    <t>Klimatizace Out PC board slave</t>
  </si>
  <si>
    <t>-889693352</t>
  </si>
  <si>
    <t>14</t>
  </si>
  <si>
    <t>7590180160</t>
  </si>
  <si>
    <t>Klimatizace Pulsní ventil nad 5kW</t>
  </si>
  <si>
    <t>917504812</t>
  </si>
  <si>
    <t>7590180200</t>
  </si>
  <si>
    <t>Klimatizace Klimatizace - čerpadlo kondenzátu, provedení mini, průtok 10 l/hod., výtlak 10 m, napájení 230 V 50 Hz.</t>
  </si>
  <si>
    <t>1746646581</t>
  </si>
  <si>
    <t>16</t>
  </si>
  <si>
    <t>7590180210</t>
  </si>
  <si>
    <t>Klimatizace Doplněk pro zimní provoz klimatizací (chlazení) - proporciální regulátor nebo presostat, vyhřívání kompresoru</t>
  </si>
  <si>
    <t>460603088</t>
  </si>
  <si>
    <t>17</t>
  </si>
  <si>
    <t>7590180300</t>
  </si>
  <si>
    <t>Klimatizace Kniha kontroly úniku chladiva klimatizace</t>
  </si>
  <si>
    <t>1953375246</t>
  </si>
  <si>
    <t>OST</t>
  </si>
  <si>
    <t>Ostatní</t>
  </si>
  <si>
    <t>33</t>
  </si>
  <si>
    <t>K</t>
  </si>
  <si>
    <t>7491251010</t>
  </si>
  <si>
    <t>Montáž lišt elektroinstalačních, kabelových žlabů z PVC-U jednokomorových zaklapávacích rozměru 40/40 mm</t>
  </si>
  <si>
    <t>512</t>
  </si>
  <si>
    <t>454423739</t>
  </si>
  <si>
    <t>Montáž lišt elektroinstalačních, kabelových žlabů z PVC-U jednokomorových zaklapávacích rozměru 40/40 mm - na konstrukci, omítku apod. včetně spojek, ohybů, rohů, bez krabic</t>
  </si>
  <si>
    <t>34</t>
  </si>
  <si>
    <t>7491252010</t>
  </si>
  <si>
    <t>Montáž krabic elektroinstalačních, rozvodek - bez zapojení krabice přístrojové</t>
  </si>
  <si>
    <t>-762871448</t>
  </si>
  <si>
    <t>Montáž krabic elektroinstalačních, rozvodek - bez zapojení krabice přístrojové - včetně zhotovení otvoru</t>
  </si>
  <si>
    <t>35</t>
  </si>
  <si>
    <t>7491252020</t>
  </si>
  <si>
    <t>Montáž krabic elektroinstalačních, rozvodek - bez zapojení krabice odbočné s víčkem a svorkovnicí</t>
  </si>
  <si>
    <t>-1428739001</t>
  </si>
  <si>
    <t>Montáž krabic elektroinstalačních, rozvodek - bez zapojení krabice odbočné s víčkem a svorkovnicí - včetně zhotovení otvoru</t>
  </si>
  <si>
    <t>18</t>
  </si>
  <si>
    <t>7590183010</t>
  </si>
  <si>
    <t>Servisní prohlídka klimatizační jednotky</t>
  </si>
  <si>
    <t>-2122878026</t>
  </si>
  <si>
    <t>Servisní prohlídka klimatizační jednotky - vyčištění nebo výměna vzduchových filtrů, kontrola, případně základní vyčištění lamel tepelných výměníků, mechanická kontrola systému a ventilátorů, kontrola funkčnosti chladícího okruhu, kontrola funkčnosti všech ovládacích a jistících prvků, kontrola spojů chladícího okruhu včetně kontroly těsnosti, kontrola izolací chladícího potrubí, kontrola spojů elektroinstalace, test sestavy na výkon při všech režimech</t>
  </si>
  <si>
    <t>19</t>
  </si>
  <si>
    <t>7590183020</t>
  </si>
  <si>
    <t>Kontrola úniku chladiva klimatizační jednotky dle nařízení EU č. 517/2014</t>
  </si>
  <si>
    <t>-571393597</t>
  </si>
  <si>
    <t>20</t>
  </si>
  <si>
    <t>7590185010</t>
  </si>
  <si>
    <t>Montáž klimatizační jednotky bez rozvodů do 5 kW</t>
  </si>
  <si>
    <t>1312721307</t>
  </si>
  <si>
    <t>Montáž klimatizační jednotky bez rozvodů do 5 kW - venkovních a vnitřních částí</t>
  </si>
  <si>
    <t>7590185015</t>
  </si>
  <si>
    <t>Montáž klimatizační jednotky bez rozvodů nad 5 kW</t>
  </si>
  <si>
    <t>-2008355041</t>
  </si>
  <si>
    <t>Montáž klimatizační jednotky bez rozvodů nad 5 kW - venkovních a vnitřních částí</t>
  </si>
  <si>
    <t>22</t>
  </si>
  <si>
    <t>7590185020</t>
  </si>
  <si>
    <t>Montáž klimatizační jednotky včetně rozvodů do 5 kW</t>
  </si>
  <si>
    <t>-1281932655</t>
  </si>
  <si>
    <t>Montáž klimatizační jednotky včetně rozvodů do 5 kW - venkovních a vnitřních částí</t>
  </si>
  <si>
    <t>23</t>
  </si>
  <si>
    <t>7590185025</t>
  </si>
  <si>
    <t>Montáž klimatizační jednotky včetně rozvodů nad 5 kW</t>
  </si>
  <si>
    <t>-565414078</t>
  </si>
  <si>
    <t>Montáž klimatizační jednotky včetně rozvodů nad 5 kW - venkovních a vnitřních částí</t>
  </si>
  <si>
    <t>24</t>
  </si>
  <si>
    <t>7590187010</t>
  </si>
  <si>
    <t>Demontáž klimatizační jednotky včetně ekologické likvidace původní jednotky</t>
  </si>
  <si>
    <t>-363362025</t>
  </si>
  <si>
    <t>Demontáž klimatizační jednotky včetně ekologické likvidace původní jednotky - demontáž vnitřní a venkovní části, bez demontáže rozvodů</t>
  </si>
  <si>
    <t>02 - ostatní</t>
  </si>
  <si>
    <t xml:space="preserve">    HZS - Hodinové zúčtovací sazby</t>
  </si>
  <si>
    <t>9901000100</t>
  </si>
  <si>
    <t>Doprava materiálu lehkou mechanizací nosnosti do 3,5 t elektrosoučástek, montážního materiálu, kameniva, písku, dlažebních kostek, suti, atd. do 10 km</t>
  </si>
  <si>
    <t>-1119280915</t>
  </si>
  <si>
    <t>Doprava materiálu lehkou mechanizací nosnosti do 3,5 t elektrosoučástek, montážního materiálu, kameniva, písku, dlažebních kostek, suti, atd. do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</si>
  <si>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9901009200</t>
  </si>
  <si>
    <t>Doprava materiálu lehkou mechanizací nosnosti do 3,5 t elektrosoučástek, montážního materiálu, kameniva, písku, dlažebních kostek, suti, atd. příplatek za každých dalších 10 km</t>
  </si>
  <si>
    <t>-2107175464</t>
  </si>
  <si>
    <t>Doprava materiálu lehkou mechanizací nosnosti do 3,5 t elektrosoučástek, montážního materiálu, kameniva, písku, dlažebních kostek, suti, atd. příplatek za každých dalších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</si>
  <si>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HZS</t>
  </si>
  <si>
    <t>Hodinové zúčtovací sazby</t>
  </si>
  <si>
    <t>7593333990</t>
  </si>
  <si>
    <t>Hodinová zúčtovací sazba pro opravu elektronických prvků a zařízení</t>
  </si>
  <si>
    <t>hod</t>
  </si>
  <si>
    <t>1419967844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</si>
</sst>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3" borderId="6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6" fillId="3" borderId="7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right" vertical="center"/>
    </xf>
    <xf numFmtId="0" fontId="16" fillId="3" borderId="8" xfId="0" applyFont="1" applyFill="1" applyBorder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6" fillId="3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3" borderId="16" xfId="0" applyFont="1" applyFill="1" applyBorder="1" applyAlignment="1" applyProtection="1">
      <alignment horizontal="center" vertical="center" wrapText="1"/>
    </xf>
    <xf numFmtId="0" fontId="16" fillId="3" borderId="17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28" fillId="0" borderId="22" xfId="0" applyFont="1" applyBorder="1" applyAlignment="1" applyProtection="1">
      <alignment horizontal="center" vertical="center"/>
    </xf>
    <xf numFmtId="49" fontId="28" fillId="0" borderId="22" xfId="0" applyNumberFormat="1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center" vertical="center" wrapText="1"/>
    </xf>
    <xf numFmtId="167" fontId="28" fillId="0" borderId="22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8" fillId="0" borderId="14" xfId="0" applyFont="1" applyBorder="1" applyAlignment="1" applyProtection="1">
      <alignment horizontal="left" vertical="center"/>
    </xf>
    <xf numFmtId="0" fontId="28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0" borderId="22" xfId="0" applyNumberFormat="1" applyFont="1" applyBorder="1" applyAlignment="1" applyProtection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11</v>
      </c>
    </row>
    <row r="5" s="1" customFormat="1" ht="12" customHeight="1">
      <c r="B5" s="18"/>
      <c r="C5" s="19"/>
      <c r="D5" s="22" t="s">
        <v>12</v>
      </c>
      <c r="E5" s="19"/>
      <c r="F5" s="19"/>
      <c r="G5" s="19"/>
      <c r="H5" s="19"/>
      <c r="I5" s="19"/>
      <c r="J5" s="19"/>
      <c r="K5" s="23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14</v>
      </c>
      <c r="E6" s="19"/>
      <c r="F6" s="19"/>
      <c r="G6" s="19"/>
      <c r="H6" s="19"/>
      <c r="I6" s="19"/>
      <c r="J6" s="19"/>
      <c r="K6" s="25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16</v>
      </c>
      <c r="E7" s="19"/>
      <c r="F7" s="19"/>
      <c r="G7" s="19"/>
      <c r="H7" s="19"/>
      <c r="I7" s="19"/>
      <c r="J7" s="19"/>
      <c r="K7" s="23" t="s">
        <v>17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18</v>
      </c>
      <c r="AL7" s="19"/>
      <c r="AM7" s="19"/>
      <c r="AN7" s="23" t="s">
        <v>17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19</v>
      </c>
      <c r="E8" s="19"/>
      <c r="F8" s="19"/>
      <c r="G8" s="19"/>
      <c r="H8" s="19"/>
      <c r="I8" s="19"/>
      <c r="J8" s="19"/>
      <c r="K8" s="23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21</v>
      </c>
      <c r="AL8" s="19"/>
      <c r="AM8" s="19"/>
      <c r="AN8" s="23" t="s">
        <v>22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3" t="s">
        <v>17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20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25</v>
      </c>
      <c r="AL11" s="19"/>
      <c r="AM11" s="19"/>
      <c r="AN11" s="23" t="s">
        <v>17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3" t="s">
        <v>17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20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25</v>
      </c>
      <c r="AL14" s="19"/>
      <c r="AM14" s="19"/>
      <c r="AN14" s="23" t="s">
        <v>17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27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3" t="s">
        <v>17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20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25</v>
      </c>
      <c r="AL17" s="19"/>
      <c r="AM17" s="19"/>
      <c r="AN17" s="23" t="s">
        <v>17</v>
      </c>
      <c r="AO17" s="19"/>
      <c r="AP17" s="19"/>
      <c r="AQ17" s="19"/>
      <c r="AR17" s="17"/>
      <c r="BS17" s="14" t="s">
        <v>28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29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3" t="s">
        <v>17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20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25</v>
      </c>
      <c r="AL20" s="19"/>
      <c r="AM20" s="19"/>
      <c r="AN20" s="23" t="s">
        <v>17</v>
      </c>
      <c r="AO20" s="19"/>
      <c r="AP20" s="19"/>
      <c r="AQ20" s="19"/>
      <c r="AR20" s="17"/>
      <c r="BS20" s="14" t="s">
        <v>28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30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47.25" customHeight="1">
      <c r="B23" s="18"/>
      <c r="C23" s="19"/>
      <c r="D23" s="19"/>
      <c r="E23" s="27" t="s">
        <v>31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32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ROUND(AG54,2)</f>
        <v>4623410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33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34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35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36</v>
      </c>
      <c r="E29" s="38"/>
      <c r="F29" s="26" t="s">
        <v>37</v>
      </c>
      <c r="G29" s="38"/>
      <c r="H29" s="38"/>
      <c r="I29" s="38"/>
      <c r="J29" s="38"/>
      <c r="K29" s="38"/>
      <c r="L29" s="39">
        <v>0.20999999999999999</v>
      </c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40">
        <f>ROUND(AZ54, 2)</f>
        <v>4623410</v>
      </c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40">
        <f>ROUND(AV54, 2)</f>
        <v>970916.09999999998</v>
      </c>
      <c r="AL29" s="38"/>
      <c r="AM29" s="38"/>
      <c r="AN29" s="38"/>
      <c r="AO29" s="38"/>
      <c r="AP29" s="38"/>
      <c r="AQ29" s="38"/>
      <c r="AR29" s="41"/>
      <c r="BE29" s="3"/>
    </row>
    <row r="30" s="3" customFormat="1" ht="14.4" customHeight="1">
      <c r="A30" s="3"/>
      <c r="B30" s="37"/>
      <c r="C30" s="38"/>
      <c r="D30" s="38"/>
      <c r="E30" s="38"/>
      <c r="F30" s="26" t="s">
        <v>38</v>
      </c>
      <c r="G30" s="38"/>
      <c r="H30" s="38"/>
      <c r="I30" s="38"/>
      <c r="J30" s="38"/>
      <c r="K30" s="38"/>
      <c r="L30" s="39">
        <v>0.14999999999999999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0">
        <f>ROUND(BA54, 2)</f>
        <v>0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0">
        <f>ROUND(AW54, 2)</f>
        <v>0</v>
      </c>
      <c r="AL30" s="38"/>
      <c r="AM30" s="38"/>
      <c r="AN30" s="38"/>
      <c r="AO30" s="38"/>
      <c r="AP30" s="38"/>
      <c r="AQ30" s="38"/>
      <c r="AR30" s="41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39</v>
      </c>
      <c r="G31" s="38"/>
      <c r="H31" s="38"/>
      <c r="I31" s="38"/>
      <c r="J31" s="38"/>
      <c r="K31" s="38"/>
      <c r="L31" s="39">
        <v>0.20999999999999999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0">
        <f>ROUND(BB54,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0">
        <v>0</v>
      </c>
      <c r="AL31" s="38"/>
      <c r="AM31" s="38"/>
      <c r="AN31" s="38"/>
      <c r="AO31" s="38"/>
      <c r="AP31" s="38"/>
      <c r="AQ31" s="38"/>
      <c r="AR31" s="41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40</v>
      </c>
      <c r="G32" s="38"/>
      <c r="H32" s="38"/>
      <c r="I32" s="38"/>
      <c r="J32" s="38"/>
      <c r="K32" s="38"/>
      <c r="L32" s="39">
        <v>0.14999999999999999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0">
        <f>ROUND(BC54,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0">
        <v>0</v>
      </c>
      <c r="AL32" s="38"/>
      <c r="AM32" s="38"/>
      <c r="AN32" s="38"/>
      <c r="AO32" s="38"/>
      <c r="AP32" s="38"/>
      <c r="AQ32" s="38"/>
      <c r="AR32" s="41"/>
      <c r="BE32" s="3"/>
    </row>
    <row r="33" hidden="1" s="3" customFormat="1" ht="14.4" customHeight="1">
      <c r="A33" s="3"/>
      <c r="B33" s="37"/>
      <c r="C33" s="38"/>
      <c r="D33" s="38"/>
      <c r="E33" s="38"/>
      <c r="F33" s="26" t="s">
        <v>41</v>
      </c>
      <c r="G33" s="38"/>
      <c r="H33" s="38"/>
      <c r="I33" s="38"/>
      <c r="J33" s="38"/>
      <c r="K33" s="38"/>
      <c r="L33" s="39">
        <v>0</v>
      </c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40">
        <f>ROUND(BD54, 2)</f>
        <v>0</v>
      </c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40">
        <v>0</v>
      </c>
      <c r="AL33" s="38"/>
      <c r="AM33" s="38"/>
      <c r="AN33" s="38"/>
      <c r="AO33" s="38"/>
      <c r="AP33" s="38"/>
      <c r="AQ33" s="38"/>
      <c r="AR33" s="41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2"/>
      <c r="D35" s="43" t="s">
        <v>42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43</v>
      </c>
      <c r="U35" s="44"/>
      <c r="V35" s="44"/>
      <c r="W35" s="44"/>
      <c r="X35" s="46" t="s">
        <v>44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5594326.0999999996</v>
      </c>
      <c r="AL35" s="44"/>
      <c r="AM35" s="44"/>
      <c r="AN35" s="44"/>
      <c r="AO35" s="48"/>
      <c r="AP35" s="42"/>
      <c r="AQ35" s="42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6.96" customHeight="1">
      <c r="A37" s="29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35"/>
      <c r="BE37" s="29"/>
    </row>
    <row r="41" s="2" customFormat="1" ht="6.96" customHeight="1">
      <c r="A41" s="29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35"/>
      <c r="BE41" s="29"/>
    </row>
    <row r="42" s="2" customFormat="1" ht="24.96" customHeight="1">
      <c r="A42" s="29"/>
      <c r="B42" s="30"/>
      <c r="C42" s="20" t="s">
        <v>45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5"/>
      <c r="BE42" s="29"/>
    </row>
    <row r="43" s="2" customFormat="1" ht="6.96" customHeight="1">
      <c r="A43" s="29"/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5"/>
      <c r="BE43" s="29"/>
    </row>
    <row r="44" s="4" customFormat="1" ht="12" customHeight="1">
      <c r="A44" s="4"/>
      <c r="B44" s="53"/>
      <c r="C44" s="26" t="s">
        <v>12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04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  <c r="BE44" s="4"/>
    </row>
    <row r="45" s="5" customFormat="1" ht="36.96" customHeight="1">
      <c r="A45" s="5"/>
      <c r="B45" s="56"/>
      <c r="C45" s="57" t="s">
        <v>14</v>
      </c>
      <c r="D45" s="58"/>
      <c r="E45" s="58"/>
      <c r="F45" s="58"/>
      <c r="G45" s="58"/>
      <c r="H45" s="58"/>
      <c r="I45" s="58"/>
      <c r="J45" s="58"/>
      <c r="K45" s="58"/>
      <c r="L45" s="59" t="str">
        <f>K6</f>
        <v>Servis klimatizací OŘ Brno 2</v>
      </c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60"/>
      <c r="BE45" s="5"/>
    </row>
    <row r="46" s="2" customFormat="1" ht="6.96" customHeight="1">
      <c r="A46" s="29"/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5"/>
      <c r="BE46" s="29"/>
    </row>
    <row r="47" s="2" customFormat="1" ht="12" customHeight="1">
      <c r="A47" s="29"/>
      <c r="B47" s="30"/>
      <c r="C47" s="26" t="s">
        <v>19</v>
      </c>
      <c r="D47" s="31"/>
      <c r="E47" s="31"/>
      <c r="F47" s="31"/>
      <c r="G47" s="31"/>
      <c r="H47" s="31"/>
      <c r="I47" s="31"/>
      <c r="J47" s="31"/>
      <c r="K47" s="31"/>
      <c r="L47" s="61" t="str">
        <f>IF(K8="","",K8)</f>
        <v xml:space="preserve"> 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26" t="s">
        <v>21</v>
      </c>
      <c r="AJ47" s="31"/>
      <c r="AK47" s="31"/>
      <c r="AL47" s="31"/>
      <c r="AM47" s="62" t="str">
        <f>IF(AN8= "","",AN8)</f>
        <v>3. 11. 2025</v>
      </c>
      <c r="AN47" s="62"/>
      <c r="AO47" s="31"/>
      <c r="AP47" s="31"/>
      <c r="AQ47" s="31"/>
      <c r="AR47" s="35"/>
      <c r="BE47" s="29"/>
    </row>
    <row r="48" s="2" customFormat="1" ht="6.96" customHeight="1">
      <c r="A48" s="29"/>
      <c r="B48" s="30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5"/>
      <c r="BE48" s="29"/>
    </row>
    <row r="49" s="2" customFormat="1" ht="15.15" customHeight="1">
      <c r="A49" s="29"/>
      <c r="B49" s="30"/>
      <c r="C49" s="26" t="s">
        <v>23</v>
      </c>
      <c r="D49" s="31"/>
      <c r="E49" s="31"/>
      <c r="F49" s="31"/>
      <c r="G49" s="31"/>
      <c r="H49" s="31"/>
      <c r="I49" s="31"/>
      <c r="J49" s="31"/>
      <c r="K49" s="31"/>
      <c r="L49" s="54" t="str">
        <f>IF(E11= "","",E11)</f>
        <v xml:space="preserve"> </v>
      </c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26" t="s">
        <v>27</v>
      </c>
      <c r="AJ49" s="31"/>
      <c r="AK49" s="31"/>
      <c r="AL49" s="31"/>
      <c r="AM49" s="63" t="str">
        <f>IF(E17="","",E17)</f>
        <v xml:space="preserve"> </v>
      </c>
      <c r="AN49" s="54"/>
      <c r="AO49" s="54"/>
      <c r="AP49" s="54"/>
      <c r="AQ49" s="31"/>
      <c r="AR49" s="35"/>
      <c r="AS49" s="64" t="s">
        <v>46</v>
      </c>
      <c r="AT49" s="65"/>
      <c r="AU49" s="66"/>
      <c r="AV49" s="66"/>
      <c r="AW49" s="66"/>
      <c r="AX49" s="66"/>
      <c r="AY49" s="66"/>
      <c r="AZ49" s="66"/>
      <c r="BA49" s="66"/>
      <c r="BB49" s="66"/>
      <c r="BC49" s="66"/>
      <c r="BD49" s="67"/>
      <c r="BE49" s="29"/>
    </row>
    <row r="50" s="2" customFormat="1" ht="15.15" customHeight="1">
      <c r="A50" s="29"/>
      <c r="B50" s="30"/>
      <c r="C50" s="26" t="s">
        <v>26</v>
      </c>
      <c r="D50" s="31"/>
      <c r="E50" s="31"/>
      <c r="F50" s="31"/>
      <c r="G50" s="31"/>
      <c r="H50" s="31"/>
      <c r="I50" s="31"/>
      <c r="J50" s="31"/>
      <c r="K50" s="31"/>
      <c r="L50" s="54" t="str">
        <f>IF(E14="","",E14)</f>
        <v xml:space="preserve"> </v>
      </c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26" t="s">
        <v>29</v>
      </c>
      <c r="AJ50" s="31"/>
      <c r="AK50" s="31"/>
      <c r="AL50" s="31"/>
      <c r="AM50" s="63" t="str">
        <f>IF(E20="","",E20)</f>
        <v xml:space="preserve"> </v>
      </c>
      <c r="AN50" s="54"/>
      <c r="AO50" s="54"/>
      <c r="AP50" s="54"/>
      <c r="AQ50" s="31"/>
      <c r="AR50" s="35"/>
      <c r="AS50" s="68"/>
      <c r="AT50" s="69"/>
      <c r="AU50" s="70"/>
      <c r="AV50" s="70"/>
      <c r="AW50" s="70"/>
      <c r="AX50" s="70"/>
      <c r="AY50" s="70"/>
      <c r="AZ50" s="70"/>
      <c r="BA50" s="70"/>
      <c r="BB50" s="70"/>
      <c r="BC50" s="70"/>
      <c r="BD50" s="71"/>
      <c r="BE50" s="29"/>
    </row>
    <row r="51" s="2" customFormat="1" ht="10.8" customHeight="1">
      <c r="A51" s="29"/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5"/>
      <c r="AS51" s="72"/>
      <c r="AT51" s="73"/>
      <c r="AU51" s="74"/>
      <c r="AV51" s="74"/>
      <c r="AW51" s="74"/>
      <c r="AX51" s="74"/>
      <c r="AY51" s="74"/>
      <c r="AZ51" s="74"/>
      <c r="BA51" s="74"/>
      <c r="BB51" s="74"/>
      <c r="BC51" s="74"/>
      <c r="BD51" s="75"/>
      <c r="BE51" s="29"/>
    </row>
    <row r="52" s="2" customFormat="1" ht="29.28" customHeight="1">
      <c r="A52" s="29"/>
      <c r="B52" s="30"/>
      <c r="C52" s="76" t="s">
        <v>47</v>
      </c>
      <c r="D52" s="77"/>
      <c r="E52" s="77"/>
      <c r="F52" s="77"/>
      <c r="G52" s="77"/>
      <c r="H52" s="78"/>
      <c r="I52" s="79" t="s">
        <v>48</v>
      </c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80" t="s">
        <v>49</v>
      </c>
      <c r="AH52" s="77"/>
      <c r="AI52" s="77"/>
      <c r="AJ52" s="77"/>
      <c r="AK52" s="77"/>
      <c r="AL52" s="77"/>
      <c r="AM52" s="77"/>
      <c r="AN52" s="79" t="s">
        <v>50</v>
      </c>
      <c r="AO52" s="77"/>
      <c r="AP52" s="77"/>
      <c r="AQ52" s="81" t="s">
        <v>51</v>
      </c>
      <c r="AR52" s="35"/>
      <c r="AS52" s="82" t="s">
        <v>52</v>
      </c>
      <c r="AT52" s="83" t="s">
        <v>53</v>
      </c>
      <c r="AU52" s="83" t="s">
        <v>54</v>
      </c>
      <c r="AV52" s="83" t="s">
        <v>55</v>
      </c>
      <c r="AW52" s="83" t="s">
        <v>56</v>
      </c>
      <c r="AX52" s="83" t="s">
        <v>57</v>
      </c>
      <c r="AY52" s="83" t="s">
        <v>58</v>
      </c>
      <c r="AZ52" s="83" t="s">
        <v>59</v>
      </c>
      <c r="BA52" s="83" t="s">
        <v>60</v>
      </c>
      <c r="BB52" s="83" t="s">
        <v>61</v>
      </c>
      <c r="BC52" s="83" t="s">
        <v>62</v>
      </c>
      <c r="BD52" s="84" t="s">
        <v>63</v>
      </c>
      <c r="BE52" s="29"/>
    </row>
    <row r="53" s="2" customFormat="1" ht="10.8" customHeight="1">
      <c r="A53" s="29"/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5"/>
      <c r="AS53" s="85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7"/>
      <c r="BE53" s="29"/>
    </row>
    <row r="54" s="6" customFormat="1" ht="32.4" customHeight="1">
      <c r="A54" s="6"/>
      <c r="B54" s="88"/>
      <c r="C54" s="89" t="s">
        <v>64</v>
      </c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1">
        <f>ROUND(SUM(AG55:AG56),2)</f>
        <v>4623410</v>
      </c>
      <c r="AH54" s="91"/>
      <c r="AI54" s="91"/>
      <c r="AJ54" s="91"/>
      <c r="AK54" s="91"/>
      <c r="AL54" s="91"/>
      <c r="AM54" s="91"/>
      <c r="AN54" s="92">
        <f>SUM(AG54,AT54)</f>
        <v>5594326.0999999996</v>
      </c>
      <c r="AO54" s="92"/>
      <c r="AP54" s="92"/>
      <c r="AQ54" s="93" t="s">
        <v>17</v>
      </c>
      <c r="AR54" s="94"/>
      <c r="AS54" s="95">
        <f>ROUND(SUM(AS55:AS56),2)</f>
        <v>0</v>
      </c>
      <c r="AT54" s="96">
        <f>ROUND(SUM(AV54:AW54),2)</f>
        <v>970916.09999999998</v>
      </c>
      <c r="AU54" s="97">
        <f>ROUND(SUM(AU55:AU56),5)</f>
        <v>0</v>
      </c>
      <c r="AV54" s="96">
        <f>ROUND(AZ54*L29,2)</f>
        <v>970916.09999999998</v>
      </c>
      <c r="AW54" s="96">
        <f>ROUND(BA54*L30,2)</f>
        <v>0</v>
      </c>
      <c r="AX54" s="96">
        <f>ROUND(BB54*L29,2)</f>
        <v>0</v>
      </c>
      <c r="AY54" s="96">
        <f>ROUND(BC54*L30,2)</f>
        <v>0</v>
      </c>
      <c r="AZ54" s="96">
        <f>ROUND(SUM(AZ55:AZ56),2)</f>
        <v>4623410</v>
      </c>
      <c r="BA54" s="96">
        <f>ROUND(SUM(BA55:BA56),2)</f>
        <v>0</v>
      </c>
      <c r="BB54" s="96">
        <f>ROUND(SUM(BB55:BB56),2)</f>
        <v>0</v>
      </c>
      <c r="BC54" s="96">
        <f>ROUND(SUM(BC55:BC56),2)</f>
        <v>0</v>
      </c>
      <c r="BD54" s="98">
        <f>ROUND(SUM(BD55:BD56),2)</f>
        <v>0</v>
      </c>
      <c r="BE54" s="6"/>
      <c r="BS54" s="99" t="s">
        <v>65</v>
      </c>
      <c r="BT54" s="99" t="s">
        <v>66</v>
      </c>
      <c r="BU54" s="100" t="s">
        <v>67</v>
      </c>
      <c r="BV54" s="99" t="s">
        <v>68</v>
      </c>
      <c r="BW54" s="99" t="s">
        <v>5</v>
      </c>
      <c r="BX54" s="99" t="s">
        <v>69</v>
      </c>
      <c r="CL54" s="99" t="s">
        <v>17</v>
      </c>
    </row>
    <row r="55" s="7" customFormat="1" ht="16.5" customHeight="1">
      <c r="A55" s="101" t="s">
        <v>70</v>
      </c>
      <c r="B55" s="102"/>
      <c r="C55" s="103"/>
      <c r="D55" s="104" t="s">
        <v>71</v>
      </c>
      <c r="E55" s="104"/>
      <c r="F55" s="104"/>
      <c r="G55" s="104"/>
      <c r="H55" s="104"/>
      <c r="I55" s="105"/>
      <c r="J55" s="104" t="s">
        <v>72</v>
      </c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6">
        <f>'01 - materiál a práce'!J30</f>
        <v>3610510</v>
      </c>
      <c r="AH55" s="105"/>
      <c r="AI55" s="105"/>
      <c r="AJ55" s="105"/>
      <c r="AK55" s="105"/>
      <c r="AL55" s="105"/>
      <c r="AM55" s="105"/>
      <c r="AN55" s="106">
        <f>SUM(AG55,AT55)</f>
        <v>4368717.0999999996</v>
      </c>
      <c r="AO55" s="105"/>
      <c r="AP55" s="105"/>
      <c r="AQ55" s="107" t="s">
        <v>73</v>
      </c>
      <c r="AR55" s="108"/>
      <c r="AS55" s="109">
        <v>0</v>
      </c>
      <c r="AT55" s="110">
        <f>ROUND(SUM(AV55:AW55),2)</f>
        <v>758207.09999999998</v>
      </c>
      <c r="AU55" s="111">
        <f>'01 - materiál a práce'!P80</f>
        <v>0</v>
      </c>
      <c r="AV55" s="110">
        <f>'01 - materiál a práce'!J33</f>
        <v>758207.09999999998</v>
      </c>
      <c r="AW55" s="110">
        <f>'01 - materiál a práce'!J34</f>
        <v>0</v>
      </c>
      <c r="AX55" s="110">
        <f>'01 - materiál a práce'!J35</f>
        <v>0</v>
      </c>
      <c r="AY55" s="110">
        <f>'01 - materiál a práce'!J36</f>
        <v>0</v>
      </c>
      <c r="AZ55" s="110">
        <f>'01 - materiál a práce'!F33</f>
        <v>3610510</v>
      </c>
      <c r="BA55" s="110">
        <f>'01 - materiál a práce'!F34</f>
        <v>0</v>
      </c>
      <c r="BB55" s="110">
        <f>'01 - materiál a práce'!F35</f>
        <v>0</v>
      </c>
      <c r="BC55" s="110">
        <f>'01 - materiál a práce'!F36</f>
        <v>0</v>
      </c>
      <c r="BD55" s="112">
        <f>'01 - materiál a práce'!F37</f>
        <v>0</v>
      </c>
      <c r="BE55" s="7"/>
      <c r="BT55" s="113" t="s">
        <v>74</v>
      </c>
      <c r="BV55" s="113" t="s">
        <v>68</v>
      </c>
      <c r="BW55" s="113" t="s">
        <v>75</v>
      </c>
      <c r="BX55" s="113" t="s">
        <v>5</v>
      </c>
      <c r="CL55" s="113" t="s">
        <v>17</v>
      </c>
      <c r="CM55" s="113" t="s">
        <v>76</v>
      </c>
    </row>
    <row r="56" s="7" customFormat="1" ht="16.5" customHeight="1">
      <c r="A56" s="101" t="s">
        <v>70</v>
      </c>
      <c r="B56" s="102"/>
      <c r="C56" s="103"/>
      <c r="D56" s="104" t="s">
        <v>77</v>
      </c>
      <c r="E56" s="104"/>
      <c r="F56" s="104"/>
      <c r="G56" s="104"/>
      <c r="H56" s="104"/>
      <c r="I56" s="105"/>
      <c r="J56" s="104" t="s">
        <v>78</v>
      </c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  <c r="AF56" s="104"/>
      <c r="AG56" s="106">
        <f>'02 - ostatní'!J30</f>
        <v>1012900</v>
      </c>
      <c r="AH56" s="105"/>
      <c r="AI56" s="105"/>
      <c r="AJ56" s="105"/>
      <c r="AK56" s="105"/>
      <c r="AL56" s="105"/>
      <c r="AM56" s="105"/>
      <c r="AN56" s="106">
        <f>SUM(AG56,AT56)</f>
        <v>1225609</v>
      </c>
      <c r="AO56" s="105"/>
      <c r="AP56" s="105"/>
      <c r="AQ56" s="107" t="s">
        <v>73</v>
      </c>
      <c r="AR56" s="108"/>
      <c r="AS56" s="114">
        <v>0</v>
      </c>
      <c r="AT56" s="115">
        <f>ROUND(SUM(AV56:AW56),2)</f>
        <v>212709</v>
      </c>
      <c r="AU56" s="116">
        <f>'02 - ostatní'!P81</f>
        <v>0</v>
      </c>
      <c r="AV56" s="115">
        <f>'02 - ostatní'!J33</f>
        <v>212709</v>
      </c>
      <c r="AW56" s="115">
        <f>'02 - ostatní'!J34</f>
        <v>0</v>
      </c>
      <c r="AX56" s="115">
        <f>'02 - ostatní'!J35</f>
        <v>0</v>
      </c>
      <c r="AY56" s="115">
        <f>'02 - ostatní'!J36</f>
        <v>0</v>
      </c>
      <c r="AZ56" s="115">
        <f>'02 - ostatní'!F33</f>
        <v>1012900</v>
      </c>
      <c r="BA56" s="115">
        <f>'02 - ostatní'!F34</f>
        <v>0</v>
      </c>
      <c r="BB56" s="115">
        <f>'02 - ostatní'!F35</f>
        <v>0</v>
      </c>
      <c r="BC56" s="115">
        <f>'02 - ostatní'!F36</f>
        <v>0</v>
      </c>
      <c r="BD56" s="117">
        <f>'02 - ostatní'!F37</f>
        <v>0</v>
      </c>
      <c r="BE56" s="7"/>
      <c r="BT56" s="113" t="s">
        <v>74</v>
      </c>
      <c r="BV56" s="113" t="s">
        <v>68</v>
      </c>
      <c r="BW56" s="113" t="s">
        <v>79</v>
      </c>
      <c r="BX56" s="113" t="s">
        <v>5</v>
      </c>
      <c r="CL56" s="113" t="s">
        <v>17</v>
      </c>
      <c r="CM56" s="113" t="s">
        <v>76</v>
      </c>
    </row>
    <row r="57" s="2" customFormat="1" ht="30" customHeight="1">
      <c r="A57" s="29"/>
      <c r="B57" s="30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5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</row>
    <row r="58" s="2" customFormat="1" ht="6.96" customHeight="1">
      <c r="A58" s="29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35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</row>
  </sheetData>
  <sheetProtection sheet="1" formatColumns="0" formatRows="0" objects="1" scenarios="1" spinCount="100000" saltValue="YQG2HoWtBQLExogdxySi6vQMCinRH6vPS9p+7xtzjSS3EaYs8l/OxhptEcxQ6LY+MGNs+8r56rUQdlkc26s+HA==" hashValue="tNon2HJZX77gOF140alD/RgLTJZW0QuVLCYdboIHXs9v0snPZgCF9lEz+/5t+lUeh+LhEjFJpmVuEq64y92q3g==" algorithmName="SHA-512" password="CC35"/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materiál a práce'!C2" display="/"/>
    <hyperlink ref="A56" location="'02 - ostatní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75</v>
      </c>
    </row>
    <row r="3" hidden="1" s="1" customFormat="1" ht="6.96" customHeight="1">
      <c r="B3" s="118"/>
      <c r="C3" s="119"/>
      <c r="D3" s="119"/>
      <c r="E3" s="119"/>
      <c r="F3" s="119"/>
      <c r="G3" s="119"/>
      <c r="H3" s="119"/>
      <c r="I3" s="119"/>
      <c r="J3" s="119"/>
      <c r="K3" s="119"/>
      <c r="L3" s="17"/>
      <c r="AT3" s="14" t="s">
        <v>76</v>
      </c>
    </row>
    <row r="4" hidden="1" s="1" customFormat="1" ht="24.96" customHeight="1">
      <c r="B4" s="17"/>
      <c r="D4" s="120" t="s">
        <v>80</v>
      </c>
      <c r="L4" s="17"/>
      <c r="M4" s="121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22" t="s">
        <v>14</v>
      </c>
      <c r="L6" s="17"/>
    </row>
    <row r="7" hidden="1" s="1" customFormat="1" ht="16.5" customHeight="1">
      <c r="B7" s="17"/>
      <c r="E7" s="123" t="str">
        <f>'Rekapitulace stavby'!K6</f>
        <v>Servis klimatizací OŘ Brno 2</v>
      </c>
      <c r="F7" s="122"/>
      <c r="G7" s="122"/>
      <c r="H7" s="122"/>
      <c r="L7" s="17"/>
    </row>
    <row r="8" hidden="1" s="2" customFormat="1" ht="12" customHeight="1">
      <c r="A8" s="29"/>
      <c r="B8" s="35"/>
      <c r="C8" s="29"/>
      <c r="D8" s="122" t="s">
        <v>81</v>
      </c>
      <c r="E8" s="29"/>
      <c r="F8" s="29"/>
      <c r="G8" s="29"/>
      <c r="H8" s="29"/>
      <c r="I8" s="29"/>
      <c r="J8" s="29"/>
      <c r="K8" s="29"/>
      <c r="L8" s="124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hidden="1" s="2" customFormat="1" ht="16.5" customHeight="1">
      <c r="A9" s="29"/>
      <c r="B9" s="35"/>
      <c r="C9" s="29"/>
      <c r="D9" s="29"/>
      <c r="E9" s="125" t="s">
        <v>82</v>
      </c>
      <c r="F9" s="29"/>
      <c r="G9" s="29"/>
      <c r="H9" s="29"/>
      <c r="I9" s="29"/>
      <c r="J9" s="29"/>
      <c r="K9" s="29"/>
      <c r="L9" s="124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hidden="1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124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hidden="1" s="2" customFormat="1" ht="12" customHeight="1">
      <c r="A11" s="29"/>
      <c r="B11" s="35"/>
      <c r="C11" s="29"/>
      <c r="D11" s="122" t="s">
        <v>16</v>
      </c>
      <c r="E11" s="29"/>
      <c r="F11" s="126" t="s">
        <v>17</v>
      </c>
      <c r="G11" s="29"/>
      <c r="H11" s="29"/>
      <c r="I11" s="122" t="s">
        <v>18</v>
      </c>
      <c r="J11" s="126" t="s">
        <v>17</v>
      </c>
      <c r="K11" s="29"/>
      <c r="L11" s="124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hidden="1" s="2" customFormat="1" ht="12" customHeight="1">
      <c r="A12" s="29"/>
      <c r="B12" s="35"/>
      <c r="C12" s="29"/>
      <c r="D12" s="122" t="s">
        <v>19</v>
      </c>
      <c r="E12" s="29"/>
      <c r="F12" s="126" t="s">
        <v>20</v>
      </c>
      <c r="G12" s="29"/>
      <c r="H12" s="29"/>
      <c r="I12" s="122" t="s">
        <v>21</v>
      </c>
      <c r="J12" s="127" t="str">
        <f>'Rekapitulace stavby'!AN8</f>
        <v>3. 11. 2025</v>
      </c>
      <c r="K12" s="29"/>
      <c r="L12" s="124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hidden="1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124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hidden="1" s="2" customFormat="1" ht="12" customHeight="1">
      <c r="A14" s="29"/>
      <c r="B14" s="35"/>
      <c r="C14" s="29"/>
      <c r="D14" s="122" t="s">
        <v>23</v>
      </c>
      <c r="E14" s="29"/>
      <c r="F14" s="29"/>
      <c r="G14" s="29"/>
      <c r="H14" s="29"/>
      <c r="I14" s="122" t="s">
        <v>24</v>
      </c>
      <c r="J14" s="126" t="str">
        <f>IF('Rekapitulace stavby'!AN10="","",'Rekapitulace stavby'!AN10)</f>
        <v/>
      </c>
      <c r="K14" s="29"/>
      <c r="L14" s="124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hidden="1" s="2" customFormat="1" ht="18" customHeight="1">
      <c r="A15" s="29"/>
      <c r="B15" s="35"/>
      <c r="C15" s="29"/>
      <c r="D15" s="29"/>
      <c r="E15" s="126" t="str">
        <f>IF('Rekapitulace stavby'!E11="","",'Rekapitulace stavby'!E11)</f>
        <v xml:space="preserve"> </v>
      </c>
      <c r="F15" s="29"/>
      <c r="G15" s="29"/>
      <c r="H15" s="29"/>
      <c r="I15" s="122" t="s">
        <v>25</v>
      </c>
      <c r="J15" s="126" t="str">
        <f>IF('Rekapitulace stavby'!AN11="","",'Rekapitulace stavby'!AN11)</f>
        <v/>
      </c>
      <c r="K15" s="29"/>
      <c r="L15" s="124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hidden="1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124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hidden="1" s="2" customFormat="1" ht="12" customHeight="1">
      <c r="A17" s="29"/>
      <c r="B17" s="35"/>
      <c r="C17" s="29"/>
      <c r="D17" s="122" t="s">
        <v>26</v>
      </c>
      <c r="E17" s="29"/>
      <c r="F17" s="29"/>
      <c r="G17" s="29"/>
      <c r="H17" s="29"/>
      <c r="I17" s="122" t="s">
        <v>24</v>
      </c>
      <c r="J17" s="126" t="str">
        <f>'Rekapitulace stavby'!AN13</f>
        <v/>
      </c>
      <c r="K17" s="29"/>
      <c r="L17" s="124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hidden="1" s="2" customFormat="1" ht="18" customHeight="1">
      <c r="A18" s="29"/>
      <c r="B18" s="35"/>
      <c r="C18" s="29"/>
      <c r="D18" s="29"/>
      <c r="E18" s="126" t="str">
        <f>'Rekapitulace stavby'!E14</f>
        <v xml:space="preserve"> </v>
      </c>
      <c r="F18" s="126"/>
      <c r="G18" s="126"/>
      <c r="H18" s="126"/>
      <c r="I18" s="122" t="s">
        <v>25</v>
      </c>
      <c r="J18" s="126" t="str">
        <f>'Rekapitulace stavby'!AN14</f>
        <v/>
      </c>
      <c r="K18" s="29"/>
      <c r="L18" s="124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hidden="1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124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hidden="1" s="2" customFormat="1" ht="12" customHeight="1">
      <c r="A20" s="29"/>
      <c r="B20" s="35"/>
      <c r="C20" s="29"/>
      <c r="D20" s="122" t="s">
        <v>27</v>
      </c>
      <c r="E20" s="29"/>
      <c r="F20" s="29"/>
      <c r="G20" s="29"/>
      <c r="H20" s="29"/>
      <c r="I20" s="122" t="s">
        <v>24</v>
      </c>
      <c r="J20" s="126" t="str">
        <f>IF('Rekapitulace stavby'!AN16="","",'Rekapitulace stavby'!AN16)</f>
        <v/>
      </c>
      <c r="K20" s="29"/>
      <c r="L20" s="124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hidden="1" s="2" customFormat="1" ht="18" customHeight="1">
      <c r="A21" s="29"/>
      <c r="B21" s="35"/>
      <c r="C21" s="29"/>
      <c r="D21" s="29"/>
      <c r="E21" s="126" t="str">
        <f>IF('Rekapitulace stavby'!E17="","",'Rekapitulace stavby'!E17)</f>
        <v xml:space="preserve"> </v>
      </c>
      <c r="F21" s="29"/>
      <c r="G21" s="29"/>
      <c r="H21" s="29"/>
      <c r="I21" s="122" t="s">
        <v>25</v>
      </c>
      <c r="J21" s="126" t="str">
        <f>IF('Rekapitulace stavby'!AN17="","",'Rekapitulace stavby'!AN17)</f>
        <v/>
      </c>
      <c r="K21" s="29"/>
      <c r="L21" s="124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hidden="1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124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hidden="1" s="2" customFormat="1" ht="12" customHeight="1">
      <c r="A23" s="29"/>
      <c r="B23" s="35"/>
      <c r="C23" s="29"/>
      <c r="D23" s="122" t="s">
        <v>29</v>
      </c>
      <c r="E23" s="29"/>
      <c r="F23" s="29"/>
      <c r="G23" s="29"/>
      <c r="H23" s="29"/>
      <c r="I23" s="122" t="s">
        <v>24</v>
      </c>
      <c r="J23" s="126" t="str">
        <f>IF('Rekapitulace stavby'!AN19="","",'Rekapitulace stavby'!AN19)</f>
        <v/>
      </c>
      <c r="K23" s="29"/>
      <c r="L23" s="124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hidden="1" s="2" customFormat="1" ht="18" customHeight="1">
      <c r="A24" s="29"/>
      <c r="B24" s="35"/>
      <c r="C24" s="29"/>
      <c r="D24" s="29"/>
      <c r="E24" s="126" t="str">
        <f>IF('Rekapitulace stavby'!E20="","",'Rekapitulace stavby'!E20)</f>
        <v xml:space="preserve"> </v>
      </c>
      <c r="F24" s="29"/>
      <c r="G24" s="29"/>
      <c r="H24" s="29"/>
      <c r="I24" s="122" t="s">
        <v>25</v>
      </c>
      <c r="J24" s="126" t="str">
        <f>IF('Rekapitulace stavby'!AN20="","",'Rekapitulace stavby'!AN20)</f>
        <v/>
      </c>
      <c r="K24" s="29"/>
      <c r="L24" s="124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hidden="1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124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hidden="1" s="2" customFormat="1" ht="12" customHeight="1">
      <c r="A26" s="29"/>
      <c r="B26" s="35"/>
      <c r="C26" s="29"/>
      <c r="D26" s="122" t="s">
        <v>30</v>
      </c>
      <c r="E26" s="29"/>
      <c r="F26" s="29"/>
      <c r="G26" s="29"/>
      <c r="H26" s="29"/>
      <c r="I26" s="29"/>
      <c r="J26" s="29"/>
      <c r="K26" s="29"/>
      <c r="L26" s="124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hidden="1" s="8" customFormat="1" ht="16.5" customHeight="1">
      <c r="A27" s="128"/>
      <c r="B27" s="129"/>
      <c r="C27" s="128"/>
      <c r="D27" s="128"/>
      <c r="E27" s="130" t="s">
        <v>17</v>
      </c>
      <c r="F27" s="130"/>
      <c r="G27" s="130"/>
      <c r="H27" s="130"/>
      <c r="I27" s="128"/>
      <c r="J27" s="128"/>
      <c r="K27" s="128"/>
      <c r="L27" s="131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</row>
    <row r="28" hidden="1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124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hidden="1" s="2" customFormat="1" ht="6.96" customHeight="1">
      <c r="A29" s="29"/>
      <c r="B29" s="35"/>
      <c r="C29" s="29"/>
      <c r="D29" s="132"/>
      <c r="E29" s="132"/>
      <c r="F29" s="132"/>
      <c r="G29" s="132"/>
      <c r="H29" s="132"/>
      <c r="I29" s="132"/>
      <c r="J29" s="132"/>
      <c r="K29" s="132"/>
      <c r="L29" s="124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hidden="1" s="2" customFormat="1" ht="25.44" customHeight="1">
      <c r="A30" s="29"/>
      <c r="B30" s="35"/>
      <c r="C30" s="29"/>
      <c r="D30" s="133" t="s">
        <v>32</v>
      </c>
      <c r="E30" s="29"/>
      <c r="F30" s="29"/>
      <c r="G30" s="29"/>
      <c r="H30" s="29"/>
      <c r="I30" s="29"/>
      <c r="J30" s="134">
        <f>ROUND(J80, 2)</f>
        <v>3610510</v>
      </c>
      <c r="K30" s="29"/>
      <c r="L30" s="124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hidden="1" s="2" customFormat="1" ht="6.96" customHeight="1">
      <c r="A31" s="29"/>
      <c r="B31" s="35"/>
      <c r="C31" s="29"/>
      <c r="D31" s="132"/>
      <c r="E31" s="132"/>
      <c r="F31" s="132"/>
      <c r="G31" s="132"/>
      <c r="H31" s="132"/>
      <c r="I31" s="132"/>
      <c r="J31" s="132"/>
      <c r="K31" s="132"/>
      <c r="L31" s="124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hidden="1" s="2" customFormat="1" ht="14.4" customHeight="1">
      <c r="A32" s="29"/>
      <c r="B32" s="35"/>
      <c r="C32" s="29"/>
      <c r="D32" s="29"/>
      <c r="E32" s="29"/>
      <c r="F32" s="135" t="s">
        <v>34</v>
      </c>
      <c r="G32" s="29"/>
      <c r="H32" s="29"/>
      <c r="I32" s="135" t="s">
        <v>33</v>
      </c>
      <c r="J32" s="135" t="s">
        <v>35</v>
      </c>
      <c r="K32" s="29"/>
      <c r="L32" s="124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hidden="1" s="2" customFormat="1" ht="14.4" customHeight="1">
      <c r="A33" s="29"/>
      <c r="B33" s="35"/>
      <c r="C33" s="29"/>
      <c r="D33" s="136" t="s">
        <v>36</v>
      </c>
      <c r="E33" s="122" t="s">
        <v>37</v>
      </c>
      <c r="F33" s="137">
        <f>ROUND((SUM(BE80:BE145)),  2)</f>
        <v>3610510</v>
      </c>
      <c r="G33" s="29"/>
      <c r="H33" s="29"/>
      <c r="I33" s="138">
        <v>0.20999999999999999</v>
      </c>
      <c r="J33" s="137">
        <f>ROUND(((SUM(BE80:BE145))*I33),  2)</f>
        <v>758207.09999999998</v>
      </c>
      <c r="K33" s="29"/>
      <c r="L33" s="124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hidden="1" s="2" customFormat="1" ht="14.4" customHeight="1">
      <c r="A34" s="29"/>
      <c r="B34" s="35"/>
      <c r="C34" s="29"/>
      <c r="D34" s="29"/>
      <c r="E34" s="122" t="s">
        <v>38</v>
      </c>
      <c r="F34" s="137">
        <f>ROUND((SUM(BF80:BF145)),  2)</f>
        <v>0</v>
      </c>
      <c r="G34" s="29"/>
      <c r="H34" s="29"/>
      <c r="I34" s="138">
        <v>0.14999999999999999</v>
      </c>
      <c r="J34" s="137">
        <f>ROUND(((SUM(BF80:BF145))*I34),  2)</f>
        <v>0</v>
      </c>
      <c r="K34" s="29"/>
      <c r="L34" s="124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22" t="s">
        <v>39</v>
      </c>
      <c r="F35" s="137">
        <f>ROUND((SUM(BG80:BG145)),  2)</f>
        <v>0</v>
      </c>
      <c r="G35" s="29"/>
      <c r="H35" s="29"/>
      <c r="I35" s="138">
        <v>0.20999999999999999</v>
      </c>
      <c r="J35" s="137">
        <f>0</f>
        <v>0</v>
      </c>
      <c r="K35" s="29"/>
      <c r="L35" s="124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22" t="s">
        <v>40</v>
      </c>
      <c r="F36" s="137">
        <f>ROUND((SUM(BH80:BH145)),  2)</f>
        <v>0</v>
      </c>
      <c r="G36" s="29"/>
      <c r="H36" s="29"/>
      <c r="I36" s="138">
        <v>0.14999999999999999</v>
      </c>
      <c r="J36" s="137">
        <f>0</f>
        <v>0</v>
      </c>
      <c r="K36" s="29"/>
      <c r="L36" s="124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22" t="s">
        <v>41</v>
      </c>
      <c r="F37" s="137">
        <f>ROUND((SUM(BI80:BI145)),  2)</f>
        <v>0</v>
      </c>
      <c r="G37" s="29"/>
      <c r="H37" s="29"/>
      <c r="I37" s="138">
        <v>0</v>
      </c>
      <c r="J37" s="137">
        <f>0</f>
        <v>0</v>
      </c>
      <c r="K37" s="29"/>
      <c r="L37" s="124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hidden="1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124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hidden="1" s="2" customFormat="1" ht="25.44" customHeight="1">
      <c r="A39" s="29"/>
      <c r="B39" s="35"/>
      <c r="C39" s="139"/>
      <c r="D39" s="140" t="s">
        <v>42</v>
      </c>
      <c r="E39" s="141"/>
      <c r="F39" s="141"/>
      <c r="G39" s="142" t="s">
        <v>43</v>
      </c>
      <c r="H39" s="143" t="s">
        <v>44</v>
      </c>
      <c r="I39" s="141"/>
      <c r="J39" s="144">
        <f>SUM(J30:J37)</f>
        <v>4368717.0999999996</v>
      </c>
      <c r="K39" s="145"/>
      <c r="L39" s="124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hidden="1" s="2" customFormat="1" ht="14.4" customHeight="1">
      <c r="A40" s="29"/>
      <c r="B40" s="146"/>
      <c r="C40" s="147"/>
      <c r="D40" s="147"/>
      <c r="E40" s="147"/>
      <c r="F40" s="147"/>
      <c r="G40" s="147"/>
      <c r="H40" s="147"/>
      <c r="I40" s="147"/>
      <c r="J40" s="147"/>
      <c r="K40" s="147"/>
      <c r="L40" s="124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hidden="1"/>
    <row r="42" hidden="1"/>
    <row r="43" hidden="1"/>
    <row r="44" hidden="1" s="2" customFormat="1" ht="6.96" customHeight="1">
      <c r="A44" s="29"/>
      <c r="B44" s="148"/>
      <c r="C44" s="149"/>
      <c r="D44" s="149"/>
      <c r="E44" s="149"/>
      <c r="F44" s="149"/>
      <c r="G44" s="149"/>
      <c r="H44" s="149"/>
      <c r="I44" s="149"/>
      <c r="J44" s="149"/>
      <c r="K44" s="149"/>
      <c r="L44" s="124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hidden="1" s="2" customFormat="1" ht="24.96" customHeight="1">
      <c r="A45" s="29"/>
      <c r="B45" s="30"/>
      <c r="C45" s="20" t="s">
        <v>83</v>
      </c>
      <c r="D45" s="31"/>
      <c r="E45" s="31"/>
      <c r="F45" s="31"/>
      <c r="G45" s="31"/>
      <c r="H45" s="31"/>
      <c r="I45" s="31"/>
      <c r="J45" s="31"/>
      <c r="K45" s="31"/>
      <c r="L45" s="124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hidden="1" s="2" customFormat="1" ht="6.96" customHeight="1">
      <c r="A46" s="29"/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124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hidden="1" s="2" customFormat="1" ht="12" customHeight="1">
      <c r="A47" s="29"/>
      <c r="B47" s="30"/>
      <c r="C47" s="26" t="s">
        <v>14</v>
      </c>
      <c r="D47" s="31"/>
      <c r="E47" s="31"/>
      <c r="F47" s="31"/>
      <c r="G47" s="31"/>
      <c r="H47" s="31"/>
      <c r="I47" s="31"/>
      <c r="J47" s="31"/>
      <c r="K47" s="31"/>
      <c r="L47" s="124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hidden="1" s="2" customFormat="1" ht="16.5" customHeight="1">
      <c r="A48" s="29"/>
      <c r="B48" s="30"/>
      <c r="C48" s="31"/>
      <c r="D48" s="31"/>
      <c r="E48" s="150" t="str">
        <f>E7</f>
        <v>Servis klimatizací OŘ Brno 2</v>
      </c>
      <c r="F48" s="26"/>
      <c r="G48" s="26"/>
      <c r="H48" s="26"/>
      <c r="I48" s="31"/>
      <c r="J48" s="31"/>
      <c r="K48" s="31"/>
      <c r="L48" s="124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hidden="1" s="2" customFormat="1" ht="12" customHeight="1">
      <c r="A49" s="29"/>
      <c r="B49" s="30"/>
      <c r="C49" s="26" t="s">
        <v>81</v>
      </c>
      <c r="D49" s="31"/>
      <c r="E49" s="31"/>
      <c r="F49" s="31"/>
      <c r="G49" s="31"/>
      <c r="H49" s="31"/>
      <c r="I49" s="31"/>
      <c r="J49" s="31"/>
      <c r="K49" s="31"/>
      <c r="L49" s="124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hidden="1" s="2" customFormat="1" ht="16.5" customHeight="1">
      <c r="A50" s="29"/>
      <c r="B50" s="30"/>
      <c r="C50" s="31"/>
      <c r="D50" s="31"/>
      <c r="E50" s="59" t="str">
        <f>E9</f>
        <v>01 - materiál a práce</v>
      </c>
      <c r="F50" s="31"/>
      <c r="G50" s="31"/>
      <c r="H50" s="31"/>
      <c r="I50" s="31"/>
      <c r="J50" s="31"/>
      <c r="K50" s="31"/>
      <c r="L50" s="124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hidden="1" s="2" customFormat="1" ht="6.96" customHeight="1">
      <c r="A51" s="29"/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124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hidden="1" s="2" customFormat="1" ht="12" customHeight="1">
      <c r="A52" s="29"/>
      <c r="B52" s="30"/>
      <c r="C52" s="26" t="s">
        <v>19</v>
      </c>
      <c r="D52" s="31"/>
      <c r="E52" s="31"/>
      <c r="F52" s="23" t="str">
        <f>F12</f>
        <v xml:space="preserve"> </v>
      </c>
      <c r="G52" s="31"/>
      <c r="H52" s="31"/>
      <c r="I52" s="26" t="s">
        <v>21</v>
      </c>
      <c r="J52" s="62" t="str">
        <f>IF(J12="","",J12)</f>
        <v>3. 11. 2025</v>
      </c>
      <c r="K52" s="31"/>
      <c r="L52" s="124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hidden="1" s="2" customFormat="1" ht="6.96" customHeight="1">
      <c r="A53" s="29"/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124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hidden="1" s="2" customFormat="1" ht="15.15" customHeight="1">
      <c r="A54" s="29"/>
      <c r="B54" s="30"/>
      <c r="C54" s="26" t="s">
        <v>23</v>
      </c>
      <c r="D54" s="31"/>
      <c r="E54" s="31"/>
      <c r="F54" s="23" t="str">
        <f>E15</f>
        <v xml:space="preserve"> </v>
      </c>
      <c r="G54" s="31"/>
      <c r="H54" s="31"/>
      <c r="I54" s="26" t="s">
        <v>27</v>
      </c>
      <c r="J54" s="27" t="str">
        <f>E21</f>
        <v xml:space="preserve"> </v>
      </c>
      <c r="K54" s="31"/>
      <c r="L54" s="124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hidden="1" s="2" customFormat="1" ht="15.15" customHeight="1">
      <c r="A55" s="29"/>
      <c r="B55" s="30"/>
      <c r="C55" s="26" t="s">
        <v>26</v>
      </c>
      <c r="D55" s="31"/>
      <c r="E55" s="31"/>
      <c r="F55" s="23" t="str">
        <f>IF(E18="","",E18)</f>
        <v xml:space="preserve"> </v>
      </c>
      <c r="G55" s="31"/>
      <c r="H55" s="31"/>
      <c r="I55" s="26" t="s">
        <v>29</v>
      </c>
      <c r="J55" s="27" t="str">
        <f>E24</f>
        <v xml:space="preserve"> </v>
      </c>
      <c r="K55" s="31"/>
      <c r="L55" s="124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hidden="1" s="2" customFormat="1" ht="10.32" customHeight="1">
      <c r="A56" s="29"/>
      <c r="B56" s="30"/>
      <c r="C56" s="31"/>
      <c r="D56" s="31"/>
      <c r="E56" s="31"/>
      <c r="F56" s="31"/>
      <c r="G56" s="31"/>
      <c r="H56" s="31"/>
      <c r="I56" s="31"/>
      <c r="J56" s="31"/>
      <c r="K56" s="31"/>
      <c r="L56" s="124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hidden="1" s="2" customFormat="1" ht="29.28" customHeight="1">
      <c r="A57" s="29"/>
      <c r="B57" s="30"/>
      <c r="C57" s="151" t="s">
        <v>84</v>
      </c>
      <c r="D57" s="152"/>
      <c r="E57" s="152"/>
      <c r="F57" s="152"/>
      <c r="G57" s="152"/>
      <c r="H57" s="152"/>
      <c r="I57" s="152"/>
      <c r="J57" s="153" t="s">
        <v>85</v>
      </c>
      <c r="K57" s="152"/>
      <c r="L57" s="124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hidden="1" s="2" customFormat="1" ht="10.32" customHeight="1">
      <c r="A58" s="29"/>
      <c r="B58" s="30"/>
      <c r="C58" s="31"/>
      <c r="D58" s="31"/>
      <c r="E58" s="31"/>
      <c r="F58" s="31"/>
      <c r="G58" s="31"/>
      <c r="H58" s="31"/>
      <c r="I58" s="31"/>
      <c r="J58" s="31"/>
      <c r="K58" s="31"/>
      <c r="L58" s="124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hidden="1" s="2" customFormat="1" ht="22.8" customHeight="1">
      <c r="A59" s="29"/>
      <c r="B59" s="30"/>
      <c r="C59" s="154" t="s">
        <v>64</v>
      </c>
      <c r="D59" s="31"/>
      <c r="E59" s="31"/>
      <c r="F59" s="31"/>
      <c r="G59" s="31"/>
      <c r="H59" s="31"/>
      <c r="I59" s="31"/>
      <c r="J59" s="92">
        <f>J80</f>
        <v>3610510</v>
      </c>
      <c r="K59" s="31"/>
      <c r="L59" s="124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4" t="s">
        <v>86</v>
      </c>
    </row>
    <row r="60" hidden="1" s="9" customFormat="1" ht="24.96" customHeight="1">
      <c r="A60" s="9"/>
      <c r="B60" s="155"/>
      <c r="C60" s="156"/>
      <c r="D60" s="157" t="s">
        <v>87</v>
      </c>
      <c r="E60" s="158"/>
      <c r="F60" s="158"/>
      <c r="G60" s="158"/>
      <c r="H60" s="158"/>
      <c r="I60" s="158"/>
      <c r="J60" s="159">
        <f>J125</f>
        <v>978560</v>
      </c>
      <c r="K60" s="156"/>
      <c r="L60" s="16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2" customFormat="1" ht="21.84" customHeight="1">
      <c r="A61" s="29"/>
      <c r="B61" s="30"/>
      <c r="C61" s="31"/>
      <c r="D61" s="31"/>
      <c r="E61" s="31"/>
      <c r="F61" s="31"/>
      <c r="G61" s="31"/>
      <c r="H61" s="31"/>
      <c r="I61" s="31"/>
      <c r="J61" s="31"/>
      <c r="K61" s="31"/>
      <c r="L61" s="124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hidden="1" s="2" customFormat="1" ht="6.96" customHeight="1">
      <c r="A62" s="29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124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</row>
    <row r="63" hidden="1"/>
    <row r="64" hidden="1"/>
    <row r="65" hidden="1"/>
    <row r="66" s="2" customFormat="1" ht="6.96" customHeight="1">
      <c r="A66" s="29"/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124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</row>
    <row r="67" s="2" customFormat="1" ht="24.96" customHeight="1">
      <c r="A67" s="29"/>
      <c r="B67" s="30"/>
      <c r="C67" s="20" t="s">
        <v>88</v>
      </c>
      <c r="D67" s="31"/>
      <c r="E67" s="31"/>
      <c r="F67" s="31"/>
      <c r="G67" s="31"/>
      <c r="H67" s="31"/>
      <c r="I67" s="31"/>
      <c r="J67" s="31"/>
      <c r="K67" s="31"/>
      <c r="L67" s="124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68" s="2" customFormat="1" ht="6.96" customHeight="1">
      <c r="A68" s="29"/>
      <c r="B68" s="30"/>
      <c r="C68" s="31"/>
      <c r="D68" s="31"/>
      <c r="E68" s="31"/>
      <c r="F68" s="31"/>
      <c r="G68" s="31"/>
      <c r="H68" s="31"/>
      <c r="I68" s="31"/>
      <c r="J68" s="31"/>
      <c r="K68" s="31"/>
      <c r="L68" s="124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="2" customFormat="1" ht="12" customHeight="1">
      <c r="A69" s="29"/>
      <c r="B69" s="30"/>
      <c r="C69" s="26" t="s">
        <v>14</v>
      </c>
      <c r="D69" s="31"/>
      <c r="E69" s="31"/>
      <c r="F69" s="31"/>
      <c r="G69" s="31"/>
      <c r="H69" s="31"/>
      <c r="I69" s="31"/>
      <c r="J69" s="31"/>
      <c r="K69" s="31"/>
      <c r="L69" s="124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="2" customFormat="1" ht="16.5" customHeight="1">
      <c r="A70" s="29"/>
      <c r="B70" s="30"/>
      <c r="C70" s="31"/>
      <c r="D70" s="31"/>
      <c r="E70" s="150" t="str">
        <f>E7</f>
        <v>Servis klimatizací OŘ Brno 2</v>
      </c>
      <c r="F70" s="26"/>
      <c r="G70" s="26"/>
      <c r="H70" s="26"/>
      <c r="I70" s="31"/>
      <c r="J70" s="31"/>
      <c r="K70" s="31"/>
      <c r="L70" s="124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="2" customFormat="1" ht="12" customHeight="1">
      <c r="A71" s="29"/>
      <c r="B71" s="30"/>
      <c r="C71" s="26" t="s">
        <v>81</v>
      </c>
      <c r="D71" s="31"/>
      <c r="E71" s="31"/>
      <c r="F71" s="31"/>
      <c r="G71" s="31"/>
      <c r="H71" s="31"/>
      <c r="I71" s="31"/>
      <c r="J71" s="31"/>
      <c r="K71" s="31"/>
      <c r="L71" s="124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="2" customFormat="1" ht="16.5" customHeight="1">
      <c r="A72" s="29"/>
      <c r="B72" s="30"/>
      <c r="C72" s="31"/>
      <c r="D72" s="31"/>
      <c r="E72" s="59" t="str">
        <f>E9</f>
        <v>01 - materiál a práce</v>
      </c>
      <c r="F72" s="31"/>
      <c r="G72" s="31"/>
      <c r="H72" s="31"/>
      <c r="I72" s="31"/>
      <c r="J72" s="31"/>
      <c r="K72" s="31"/>
      <c r="L72" s="124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="2" customFormat="1" ht="6.96" customHeight="1">
      <c r="A73" s="29"/>
      <c r="B73" s="30"/>
      <c r="C73" s="31"/>
      <c r="D73" s="31"/>
      <c r="E73" s="31"/>
      <c r="F73" s="31"/>
      <c r="G73" s="31"/>
      <c r="H73" s="31"/>
      <c r="I73" s="31"/>
      <c r="J73" s="31"/>
      <c r="K73" s="31"/>
      <c r="L73" s="124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="2" customFormat="1" ht="12" customHeight="1">
      <c r="A74" s="29"/>
      <c r="B74" s="30"/>
      <c r="C74" s="26" t="s">
        <v>19</v>
      </c>
      <c r="D74" s="31"/>
      <c r="E74" s="31"/>
      <c r="F74" s="23" t="str">
        <f>F12</f>
        <v xml:space="preserve"> </v>
      </c>
      <c r="G74" s="31"/>
      <c r="H74" s="31"/>
      <c r="I74" s="26" t="s">
        <v>21</v>
      </c>
      <c r="J74" s="62" t="str">
        <f>IF(J12="","",J12)</f>
        <v>3. 11. 2025</v>
      </c>
      <c r="K74" s="31"/>
      <c r="L74" s="124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="2" customFormat="1" ht="6.96" customHeight="1">
      <c r="A75" s="29"/>
      <c r="B75" s="30"/>
      <c r="C75" s="31"/>
      <c r="D75" s="31"/>
      <c r="E75" s="31"/>
      <c r="F75" s="31"/>
      <c r="G75" s="31"/>
      <c r="H75" s="31"/>
      <c r="I75" s="31"/>
      <c r="J75" s="31"/>
      <c r="K75" s="31"/>
      <c r="L75" s="124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="2" customFormat="1" ht="15.15" customHeight="1">
      <c r="A76" s="29"/>
      <c r="B76" s="30"/>
      <c r="C76" s="26" t="s">
        <v>23</v>
      </c>
      <c r="D76" s="31"/>
      <c r="E76" s="31"/>
      <c r="F76" s="23" t="str">
        <f>E15</f>
        <v xml:space="preserve"> </v>
      </c>
      <c r="G76" s="31"/>
      <c r="H76" s="31"/>
      <c r="I76" s="26" t="s">
        <v>27</v>
      </c>
      <c r="J76" s="27" t="str">
        <f>E21</f>
        <v xml:space="preserve"> </v>
      </c>
      <c r="K76" s="31"/>
      <c r="L76" s="124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5.15" customHeight="1">
      <c r="A77" s="29"/>
      <c r="B77" s="30"/>
      <c r="C77" s="26" t="s">
        <v>26</v>
      </c>
      <c r="D77" s="31"/>
      <c r="E77" s="31"/>
      <c r="F77" s="23" t="str">
        <f>IF(E18="","",E18)</f>
        <v xml:space="preserve"> </v>
      </c>
      <c r="G77" s="31"/>
      <c r="H77" s="31"/>
      <c r="I77" s="26" t="s">
        <v>29</v>
      </c>
      <c r="J77" s="27" t="str">
        <f>E24</f>
        <v xml:space="preserve"> </v>
      </c>
      <c r="K77" s="31"/>
      <c r="L77" s="124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="2" customFormat="1" ht="10.32" customHeight="1">
      <c r="A78" s="29"/>
      <c r="B78" s="30"/>
      <c r="C78" s="31"/>
      <c r="D78" s="31"/>
      <c r="E78" s="31"/>
      <c r="F78" s="31"/>
      <c r="G78" s="31"/>
      <c r="H78" s="31"/>
      <c r="I78" s="31"/>
      <c r="J78" s="31"/>
      <c r="K78" s="31"/>
      <c r="L78" s="124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="10" customFormat="1" ht="29.28" customHeight="1">
      <c r="A79" s="161"/>
      <c r="B79" s="162"/>
      <c r="C79" s="163" t="s">
        <v>89</v>
      </c>
      <c r="D79" s="164" t="s">
        <v>51</v>
      </c>
      <c r="E79" s="164" t="s">
        <v>47</v>
      </c>
      <c r="F79" s="164" t="s">
        <v>48</v>
      </c>
      <c r="G79" s="164" t="s">
        <v>90</v>
      </c>
      <c r="H79" s="164" t="s">
        <v>91</v>
      </c>
      <c r="I79" s="164" t="s">
        <v>92</v>
      </c>
      <c r="J79" s="164" t="s">
        <v>85</v>
      </c>
      <c r="K79" s="165" t="s">
        <v>93</v>
      </c>
      <c r="L79" s="166"/>
      <c r="M79" s="82" t="s">
        <v>17</v>
      </c>
      <c r="N79" s="83" t="s">
        <v>36</v>
      </c>
      <c r="O79" s="83" t="s">
        <v>94</v>
      </c>
      <c r="P79" s="83" t="s">
        <v>95</v>
      </c>
      <c r="Q79" s="83" t="s">
        <v>96</v>
      </c>
      <c r="R79" s="83" t="s">
        <v>97</v>
      </c>
      <c r="S79" s="83" t="s">
        <v>98</v>
      </c>
      <c r="T79" s="84" t="s">
        <v>99</v>
      </c>
      <c r="U79" s="161"/>
      <c r="V79" s="161"/>
      <c r="W79" s="161"/>
      <c r="X79" s="161"/>
      <c r="Y79" s="161"/>
      <c r="Z79" s="161"/>
      <c r="AA79" s="161"/>
      <c r="AB79" s="161"/>
      <c r="AC79" s="161"/>
      <c r="AD79" s="161"/>
      <c r="AE79" s="161"/>
    </row>
    <row r="80" s="2" customFormat="1" ht="22.8" customHeight="1">
      <c r="A80" s="29"/>
      <c r="B80" s="30"/>
      <c r="C80" s="89" t="s">
        <v>100</v>
      </c>
      <c r="D80" s="31"/>
      <c r="E80" s="31"/>
      <c r="F80" s="31"/>
      <c r="G80" s="31"/>
      <c r="H80" s="31"/>
      <c r="I80" s="31"/>
      <c r="J80" s="167">
        <f>BK80</f>
        <v>3610510</v>
      </c>
      <c r="K80" s="31"/>
      <c r="L80" s="35"/>
      <c r="M80" s="85"/>
      <c r="N80" s="168"/>
      <c r="O80" s="86"/>
      <c r="P80" s="169">
        <f>P81+SUM(P82:P125)</f>
        <v>0</v>
      </c>
      <c r="Q80" s="86"/>
      <c r="R80" s="169">
        <f>R81+SUM(R82:R125)</f>
        <v>0</v>
      </c>
      <c r="S80" s="86"/>
      <c r="T80" s="170">
        <f>T81+SUM(T82:T125)</f>
        <v>0</v>
      </c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T80" s="14" t="s">
        <v>65</v>
      </c>
      <c r="AU80" s="14" t="s">
        <v>86</v>
      </c>
      <c r="BK80" s="171">
        <f>BK81+SUM(BK82:BK125)</f>
        <v>3610510</v>
      </c>
    </row>
    <row r="81" s="2" customFormat="1" ht="16.5" customHeight="1">
      <c r="A81" s="29"/>
      <c r="B81" s="30"/>
      <c r="C81" s="172" t="s">
        <v>74</v>
      </c>
      <c r="D81" s="172" t="s">
        <v>101</v>
      </c>
      <c r="E81" s="173" t="s">
        <v>102</v>
      </c>
      <c r="F81" s="174" t="s">
        <v>103</v>
      </c>
      <c r="G81" s="175" t="s">
        <v>104</v>
      </c>
      <c r="H81" s="176">
        <v>10</v>
      </c>
      <c r="I81" s="177">
        <v>37500</v>
      </c>
      <c r="J81" s="177">
        <f>ROUND(I81*H81,2)</f>
        <v>375000</v>
      </c>
      <c r="K81" s="174" t="s">
        <v>105</v>
      </c>
      <c r="L81" s="178"/>
      <c r="M81" s="179" t="s">
        <v>17</v>
      </c>
      <c r="N81" s="180" t="s">
        <v>37</v>
      </c>
      <c r="O81" s="181">
        <v>0</v>
      </c>
      <c r="P81" s="181">
        <f>O81*H81</f>
        <v>0</v>
      </c>
      <c r="Q81" s="181">
        <v>0</v>
      </c>
      <c r="R81" s="181">
        <f>Q81*H81</f>
        <v>0</v>
      </c>
      <c r="S81" s="181">
        <v>0</v>
      </c>
      <c r="T81" s="182">
        <f>S81*H81</f>
        <v>0</v>
      </c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R81" s="183" t="s">
        <v>106</v>
      </c>
      <c r="AT81" s="183" t="s">
        <v>101</v>
      </c>
      <c r="AU81" s="183" t="s">
        <v>66</v>
      </c>
      <c r="AY81" s="14" t="s">
        <v>107</v>
      </c>
      <c r="BE81" s="184">
        <f>IF(N81="základní",J81,0)</f>
        <v>375000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14" t="s">
        <v>74</v>
      </c>
      <c r="BK81" s="184">
        <f>ROUND(I81*H81,2)</f>
        <v>375000</v>
      </c>
      <c r="BL81" s="14" t="s">
        <v>108</v>
      </c>
      <c r="BM81" s="183" t="s">
        <v>109</v>
      </c>
    </row>
    <row r="82" s="2" customFormat="1">
      <c r="A82" s="29"/>
      <c r="B82" s="30"/>
      <c r="C82" s="31"/>
      <c r="D82" s="185" t="s">
        <v>110</v>
      </c>
      <c r="E82" s="31"/>
      <c r="F82" s="186" t="s">
        <v>103</v>
      </c>
      <c r="G82" s="31"/>
      <c r="H82" s="31"/>
      <c r="I82" s="31"/>
      <c r="J82" s="31"/>
      <c r="K82" s="31"/>
      <c r="L82" s="35"/>
      <c r="M82" s="187"/>
      <c r="N82" s="188"/>
      <c r="O82" s="74"/>
      <c r="P82" s="74"/>
      <c r="Q82" s="74"/>
      <c r="R82" s="74"/>
      <c r="S82" s="74"/>
      <c r="T82" s="75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T82" s="14" t="s">
        <v>110</v>
      </c>
      <c r="AU82" s="14" t="s">
        <v>66</v>
      </c>
    </row>
    <row r="83" s="2" customFormat="1" ht="16.5" customHeight="1">
      <c r="A83" s="29"/>
      <c r="B83" s="30"/>
      <c r="C83" s="172" t="s">
        <v>111</v>
      </c>
      <c r="D83" s="172" t="s">
        <v>101</v>
      </c>
      <c r="E83" s="173" t="s">
        <v>112</v>
      </c>
      <c r="F83" s="174" t="s">
        <v>113</v>
      </c>
      <c r="G83" s="175" t="s">
        <v>114</v>
      </c>
      <c r="H83" s="176">
        <v>100</v>
      </c>
      <c r="I83" s="177">
        <v>12.699999999999999</v>
      </c>
      <c r="J83" s="177">
        <f>ROUND(I83*H83,2)</f>
        <v>1270</v>
      </c>
      <c r="K83" s="174" t="s">
        <v>105</v>
      </c>
      <c r="L83" s="178"/>
      <c r="M83" s="179" t="s">
        <v>17</v>
      </c>
      <c r="N83" s="180" t="s">
        <v>37</v>
      </c>
      <c r="O83" s="181">
        <v>0</v>
      </c>
      <c r="P83" s="181">
        <f>O83*H83</f>
        <v>0</v>
      </c>
      <c r="Q83" s="181">
        <v>0</v>
      </c>
      <c r="R83" s="181">
        <f>Q83*H83</f>
        <v>0</v>
      </c>
      <c r="S83" s="181">
        <v>0</v>
      </c>
      <c r="T83" s="182">
        <f>S83*H83</f>
        <v>0</v>
      </c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R83" s="183" t="s">
        <v>106</v>
      </c>
      <c r="AT83" s="183" t="s">
        <v>101</v>
      </c>
      <c r="AU83" s="183" t="s">
        <v>66</v>
      </c>
      <c r="AY83" s="14" t="s">
        <v>107</v>
      </c>
      <c r="BE83" s="184">
        <f>IF(N83="základní",J83,0)</f>
        <v>1270</v>
      </c>
      <c r="BF83" s="184">
        <f>IF(N83="snížená",J83,0)</f>
        <v>0</v>
      </c>
      <c r="BG83" s="184">
        <f>IF(N83="zákl. přenesená",J83,0)</f>
        <v>0</v>
      </c>
      <c r="BH83" s="184">
        <f>IF(N83="sníž. přenesená",J83,0)</f>
        <v>0</v>
      </c>
      <c r="BI83" s="184">
        <f>IF(N83="nulová",J83,0)</f>
        <v>0</v>
      </c>
      <c r="BJ83" s="14" t="s">
        <v>74</v>
      </c>
      <c r="BK83" s="184">
        <f>ROUND(I83*H83,2)</f>
        <v>1270</v>
      </c>
      <c r="BL83" s="14" t="s">
        <v>108</v>
      </c>
      <c r="BM83" s="183" t="s">
        <v>115</v>
      </c>
    </row>
    <row r="84" s="2" customFormat="1">
      <c r="A84" s="29"/>
      <c r="B84" s="30"/>
      <c r="C84" s="31"/>
      <c r="D84" s="185" t="s">
        <v>110</v>
      </c>
      <c r="E84" s="31"/>
      <c r="F84" s="186" t="s">
        <v>113</v>
      </c>
      <c r="G84" s="31"/>
      <c r="H84" s="31"/>
      <c r="I84" s="31"/>
      <c r="J84" s="31"/>
      <c r="K84" s="31"/>
      <c r="L84" s="35"/>
      <c r="M84" s="187"/>
      <c r="N84" s="188"/>
      <c r="O84" s="74"/>
      <c r="P84" s="74"/>
      <c r="Q84" s="74"/>
      <c r="R84" s="74"/>
      <c r="S84" s="74"/>
      <c r="T84" s="75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T84" s="14" t="s">
        <v>110</v>
      </c>
      <c r="AU84" s="14" t="s">
        <v>66</v>
      </c>
    </row>
    <row r="85" s="2" customFormat="1" ht="16.5" customHeight="1">
      <c r="A85" s="29"/>
      <c r="B85" s="30"/>
      <c r="C85" s="172" t="s">
        <v>116</v>
      </c>
      <c r="D85" s="172" t="s">
        <v>101</v>
      </c>
      <c r="E85" s="173" t="s">
        <v>117</v>
      </c>
      <c r="F85" s="174" t="s">
        <v>118</v>
      </c>
      <c r="G85" s="175" t="s">
        <v>114</v>
      </c>
      <c r="H85" s="176">
        <v>100</v>
      </c>
      <c r="I85" s="177">
        <v>16.800000000000001</v>
      </c>
      <c r="J85" s="177">
        <f>ROUND(I85*H85,2)</f>
        <v>1680</v>
      </c>
      <c r="K85" s="174" t="s">
        <v>105</v>
      </c>
      <c r="L85" s="178"/>
      <c r="M85" s="179" t="s">
        <v>17</v>
      </c>
      <c r="N85" s="180" t="s">
        <v>37</v>
      </c>
      <c r="O85" s="181">
        <v>0</v>
      </c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R85" s="183" t="s">
        <v>106</v>
      </c>
      <c r="AT85" s="183" t="s">
        <v>101</v>
      </c>
      <c r="AU85" s="183" t="s">
        <v>66</v>
      </c>
      <c r="AY85" s="14" t="s">
        <v>107</v>
      </c>
      <c r="BE85" s="184">
        <f>IF(N85="základní",J85,0)</f>
        <v>1680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4" t="s">
        <v>74</v>
      </c>
      <c r="BK85" s="184">
        <f>ROUND(I85*H85,2)</f>
        <v>1680</v>
      </c>
      <c r="BL85" s="14" t="s">
        <v>108</v>
      </c>
      <c r="BM85" s="183" t="s">
        <v>119</v>
      </c>
    </row>
    <row r="86" s="2" customFormat="1">
      <c r="A86" s="29"/>
      <c r="B86" s="30"/>
      <c r="C86" s="31"/>
      <c r="D86" s="185" t="s">
        <v>110</v>
      </c>
      <c r="E86" s="31"/>
      <c r="F86" s="186" t="s">
        <v>118</v>
      </c>
      <c r="G86" s="31"/>
      <c r="H86" s="31"/>
      <c r="I86" s="31"/>
      <c r="J86" s="31"/>
      <c r="K86" s="31"/>
      <c r="L86" s="35"/>
      <c r="M86" s="187"/>
      <c r="N86" s="188"/>
      <c r="O86" s="74"/>
      <c r="P86" s="74"/>
      <c r="Q86" s="74"/>
      <c r="R86" s="74"/>
      <c r="S86" s="74"/>
      <c r="T86" s="75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T86" s="14" t="s">
        <v>110</v>
      </c>
      <c r="AU86" s="14" t="s">
        <v>66</v>
      </c>
    </row>
    <row r="87" s="2" customFormat="1" ht="21.75" customHeight="1">
      <c r="A87" s="29"/>
      <c r="B87" s="30"/>
      <c r="C87" s="172" t="s">
        <v>120</v>
      </c>
      <c r="D87" s="172" t="s">
        <v>101</v>
      </c>
      <c r="E87" s="173" t="s">
        <v>121</v>
      </c>
      <c r="F87" s="174" t="s">
        <v>122</v>
      </c>
      <c r="G87" s="175" t="s">
        <v>104</v>
      </c>
      <c r="H87" s="176">
        <v>100</v>
      </c>
      <c r="I87" s="177">
        <v>58.899999999999999</v>
      </c>
      <c r="J87" s="177">
        <f>ROUND(I87*H87,2)</f>
        <v>5890</v>
      </c>
      <c r="K87" s="174" t="s">
        <v>105</v>
      </c>
      <c r="L87" s="178"/>
      <c r="M87" s="179" t="s">
        <v>17</v>
      </c>
      <c r="N87" s="180" t="s">
        <v>37</v>
      </c>
      <c r="O87" s="181">
        <v>0</v>
      </c>
      <c r="P87" s="181">
        <f>O87*H87</f>
        <v>0</v>
      </c>
      <c r="Q87" s="181">
        <v>0</v>
      </c>
      <c r="R87" s="181">
        <f>Q87*H87</f>
        <v>0</v>
      </c>
      <c r="S87" s="181">
        <v>0</v>
      </c>
      <c r="T87" s="182">
        <f>S87*H87</f>
        <v>0</v>
      </c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R87" s="183" t="s">
        <v>106</v>
      </c>
      <c r="AT87" s="183" t="s">
        <v>101</v>
      </c>
      <c r="AU87" s="183" t="s">
        <v>66</v>
      </c>
      <c r="AY87" s="14" t="s">
        <v>107</v>
      </c>
      <c r="BE87" s="184">
        <f>IF(N87="základní",J87,0)</f>
        <v>5890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14" t="s">
        <v>74</v>
      </c>
      <c r="BK87" s="184">
        <f>ROUND(I87*H87,2)</f>
        <v>5890</v>
      </c>
      <c r="BL87" s="14" t="s">
        <v>108</v>
      </c>
      <c r="BM87" s="183" t="s">
        <v>123</v>
      </c>
    </row>
    <row r="88" s="2" customFormat="1">
      <c r="A88" s="29"/>
      <c r="B88" s="30"/>
      <c r="C88" s="31"/>
      <c r="D88" s="185" t="s">
        <v>110</v>
      </c>
      <c r="E88" s="31"/>
      <c r="F88" s="186" t="s">
        <v>122</v>
      </c>
      <c r="G88" s="31"/>
      <c r="H88" s="31"/>
      <c r="I88" s="31"/>
      <c r="J88" s="31"/>
      <c r="K88" s="31"/>
      <c r="L88" s="35"/>
      <c r="M88" s="187"/>
      <c r="N88" s="188"/>
      <c r="O88" s="74"/>
      <c r="P88" s="74"/>
      <c r="Q88" s="74"/>
      <c r="R88" s="74"/>
      <c r="S88" s="74"/>
      <c r="T88" s="75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T88" s="14" t="s">
        <v>110</v>
      </c>
      <c r="AU88" s="14" t="s">
        <v>66</v>
      </c>
    </row>
    <row r="89" s="2" customFormat="1" ht="21.75" customHeight="1">
      <c r="A89" s="29"/>
      <c r="B89" s="30"/>
      <c r="C89" s="172" t="s">
        <v>124</v>
      </c>
      <c r="D89" s="172" t="s">
        <v>101</v>
      </c>
      <c r="E89" s="173" t="s">
        <v>125</v>
      </c>
      <c r="F89" s="174" t="s">
        <v>126</v>
      </c>
      <c r="G89" s="175" t="s">
        <v>104</v>
      </c>
      <c r="H89" s="176">
        <v>100</v>
      </c>
      <c r="I89" s="177">
        <v>25.399999999999999</v>
      </c>
      <c r="J89" s="177">
        <f>ROUND(I89*H89,2)</f>
        <v>2540</v>
      </c>
      <c r="K89" s="174" t="s">
        <v>105</v>
      </c>
      <c r="L89" s="178"/>
      <c r="M89" s="179" t="s">
        <v>17</v>
      </c>
      <c r="N89" s="180" t="s">
        <v>37</v>
      </c>
      <c r="O89" s="181">
        <v>0</v>
      </c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R89" s="183" t="s">
        <v>106</v>
      </c>
      <c r="AT89" s="183" t="s">
        <v>101</v>
      </c>
      <c r="AU89" s="183" t="s">
        <v>66</v>
      </c>
      <c r="AY89" s="14" t="s">
        <v>107</v>
      </c>
      <c r="BE89" s="184">
        <f>IF(N89="základní",J89,0)</f>
        <v>2540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4" t="s">
        <v>74</v>
      </c>
      <c r="BK89" s="184">
        <f>ROUND(I89*H89,2)</f>
        <v>2540</v>
      </c>
      <c r="BL89" s="14" t="s">
        <v>108</v>
      </c>
      <c r="BM89" s="183" t="s">
        <v>127</v>
      </c>
    </row>
    <row r="90" s="2" customFormat="1">
      <c r="A90" s="29"/>
      <c r="B90" s="30"/>
      <c r="C90" s="31"/>
      <c r="D90" s="185" t="s">
        <v>110</v>
      </c>
      <c r="E90" s="31"/>
      <c r="F90" s="186" t="s">
        <v>126</v>
      </c>
      <c r="G90" s="31"/>
      <c r="H90" s="31"/>
      <c r="I90" s="31"/>
      <c r="J90" s="31"/>
      <c r="K90" s="31"/>
      <c r="L90" s="35"/>
      <c r="M90" s="187"/>
      <c r="N90" s="188"/>
      <c r="O90" s="74"/>
      <c r="P90" s="74"/>
      <c r="Q90" s="74"/>
      <c r="R90" s="74"/>
      <c r="S90" s="74"/>
      <c r="T90" s="75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T90" s="14" t="s">
        <v>110</v>
      </c>
      <c r="AU90" s="14" t="s">
        <v>66</v>
      </c>
    </row>
    <row r="91" s="2" customFormat="1" ht="16.5" customHeight="1">
      <c r="A91" s="29"/>
      <c r="B91" s="30"/>
      <c r="C91" s="172" t="s">
        <v>128</v>
      </c>
      <c r="D91" s="172" t="s">
        <v>101</v>
      </c>
      <c r="E91" s="173" t="s">
        <v>129</v>
      </c>
      <c r="F91" s="174" t="s">
        <v>130</v>
      </c>
      <c r="G91" s="175" t="s">
        <v>104</v>
      </c>
      <c r="H91" s="176">
        <v>100</v>
      </c>
      <c r="I91" s="177">
        <v>30.699999999999999</v>
      </c>
      <c r="J91" s="177">
        <f>ROUND(I91*H91,2)</f>
        <v>3070</v>
      </c>
      <c r="K91" s="174" t="s">
        <v>105</v>
      </c>
      <c r="L91" s="178"/>
      <c r="M91" s="179" t="s">
        <v>17</v>
      </c>
      <c r="N91" s="180" t="s">
        <v>37</v>
      </c>
      <c r="O91" s="181">
        <v>0</v>
      </c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R91" s="183" t="s">
        <v>106</v>
      </c>
      <c r="AT91" s="183" t="s">
        <v>101</v>
      </c>
      <c r="AU91" s="183" t="s">
        <v>66</v>
      </c>
      <c r="AY91" s="14" t="s">
        <v>107</v>
      </c>
      <c r="BE91" s="184">
        <f>IF(N91="základní",J91,0)</f>
        <v>3070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4" t="s">
        <v>74</v>
      </c>
      <c r="BK91" s="184">
        <f>ROUND(I91*H91,2)</f>
        <v>3070</v>
      </c>
      <c r="BL91" s="14" t="s">
        <v>108</v>
      </c>
      <c r="BM91" s="183" t="s">
        <v>131</v>
      </c>
    </row>
    <row r="92" s="2" customFormat="1">
      <c r="A92" s="29"/>
      <c r="B92" s="30"/>
      <c r="C92" s="31"/>
      <c r="D92" s="185" t="s">
        <v>110</v>
      </c>
      <c r="E92" s="31"/>
      <c r="F92" s="186" t="s">
        <v>130</v>
      </c>
      <c r="G92" s="31"/>
      <c r="H92" s="31"/>
      <c r="I92" s="31"/>
      <c r="J92" s="31"/>
      <c r="K92" s="31"/>
      <c r="L92" s="35"/>
      <c r="M92" s="187"/>
      <c r="N92" s="188"/>
      <c r="O92" s="74"/>
      <c r="P92" s="74"/>
      <c r="Q92" s="74"/>
      <c r="R92" s="74"/>
      <c r="S92" s="74"/>
      <c r="T92" s="75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T92" s="14" t="s">
        <v>110</v>
      </c>
      <c r="AU92" s="14" t="s">
        <v>66</v>
      </c>
    </row>
    <row r="93" s="2" customFormat="1" ht="21.75" customHeight="1">
      <c r="A93" s="29"/>
      <c r="B93" s="30"/>
      <c r="C93" s="172" t="s">
        <v>76</v>
      </c>
      <c r="D93" s="172" t="s">
        <v>101</v>
      </c>
      <c r="E93" s="173" t="s">
        <v>132</v>
      </c>
      <c r="F93" s="174" t="s">
        <v>133</v>
      </c>
      <c r="G93" s="175" t="s">
        <v>104</v>
      </c>
      <c r="H93" s="176">
        <v>10</v>
      </c>
      <c r="I93" s="177">
        <v>68000</v>
      </c>
      <c r="J93" s="177">
        <f>ROUND(I93*H93,2)</f>
        <v>680000</v>
      </c>
      <c r="K93" s="174" t="s">
        <v>105</v>
      </c>
      <c r="L93" s="178"/>
      <c r="M93" s="179" t="s">
        <v>17</v>
      </c>
      <c r="N93" s="180" t="s">
        <v>37</v>
      </c>
      <c r="O93" s="181">
        <v>0</v>
      </c>
      <c r="P93" s="181">
        <f>O93*H93</f>
        <v>0</v>
      </c>
      <c r="Q93" s="181">
        <v>0</v>
      </c>
      <c r="R93" s="181">
        <f>Q93*H93</f>
        <v>0</v>
      </c>
      <c r="S93" s="181">
        <v>0</v>
      </c>
      <c r="T93" s="182">
        <f>S93*H93</f>
        <v>0</v>
      </c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R93" s="183" t="s">
        <v>106</v>
      </c>
      <c r="AT93" s="183" t="s">
        <v>101</v>
      </c>
      <c r="AU93" s="183" t="s">
        <v>66</v>
      </c>
      <c r="AY93" s="14" t="s">
        <v>107</v>
      </c>
      <c r="BE93" s="184">
        <f>IF(N93="základní",J93,0)</f>
        <v>680000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4" t="s">
        <v>74</v>
      </c>
      <c r="BK93" s="184">
        <f>ROUND(I93*H93,2)</f>
        <v>680000</v>
      </c>
      <c r="BL93" s="14" t="s">
        <v>108</v>
      </c>
      <c r="BM93" s="183" t="s">
        <v>134</v>
      </c>
    </row>
    <row r="94" s="2" customFormat="1">
      <c r="A94" s="29"/>
      <c r="B94" s="30"/>
      <c r="C94" s="31"/>
      <c r="D94" s="185" t="s">
        <v>110</v>
      </c>
      <c r="E94" s="31"/>
      <c r="F94" s="186" t="s">
        <v>133</v>
      </c>
      <c r="G94" s="31"/>
      <c r="H94" s="31"/>
      <c r="I94" s="31"/>
      <c r="J94" s="31"/>
      <c r="K94" s="31"/>
      <c r="L94" s="35"/>
      <c r="M94" s="187"/>
      <c r="N94" s="188"/>
      <c r="O94" s="74"/>
      <c r="P94" s="74"/>
      <c r="Q94" s="74"/>
      <c r="R94" s="74"/>
      <c r="S94" s="74"/>
      <c r="T94" s="75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T94" s="14" t="s">
        <v>110</v>
      </c>
      <c r="AU94" s="14" t="s">
        <v>66</v>
      </c>
    </row>
    <row r="95" s="2" customFormat="1" ht="16.5" customHeight="1">
      <c r="A95" s="29"/>
      <c r="B95" s="30"/>
      <c r="C95" s="172" t="s">
        <v>135</v>
      </c>
      <c r="D95" s="172" t="s">
        <v>101</v>
      </c>
      <c r="E95" s="173" t="s">
        <v>136</v>
      </c>
      <c r="F95" s="174" t="s">
        <v>137</v>
      </c>
      <c r="G95" s="175" t="s">
        <v>104</v>
      </c>
      <c r="H95" s="176">
        <v>10</v>
      </c>
      <c r="I95" s="177">
        <v>91800</v>
      </c>
      <c r="J95" s="177">
        <f>ROUND(I95*H95,2)</f>
        <v>918000</v>
      </c>
      <c r="K95" s="174" t="s">
        <v>105</v>
      </c>
      <c r="L95" s="178"/>
      <c r="M95" s="179" t="s">
        <v>17</v>
      </c>
      <c r="N95" s="180" t="s">
        <v>37</v>
      </c>
      <c r="O95" s="181">
        <v>0</v>
      </c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R95" s="183" t="s">
        <v>106</v>
      </c>
      <c r="AT95" s="183" t="s">
        <v>101</v>
      </c>
      <c r="AU95" s="183" t="s">
        <v>66</v>
      </c>
      <c r="AY95" s="14" t="s">
        <v>107</v>
      </c>
      <c r="BE95" s="184">
        <f>IF(N95="základní",J95,0)</f>
        <v>918000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4" t="s">
        <v>74</v>
      </c>
      <c r="BK95" s="184">
        <f>ROUND(I95*H95,2)</f>
        <v>918000</v>
      </c>
      <c r="BL95" s="14" t="s">
        <v>108</v>
      </c>
      <c r="BM95" s="183" t="s">
        <v>138</v>
      </c>
    </row>
    <row r="96" s="2" customFormat="1">
      <c r="A96" s="29"/>
      <c r="B96" s="30"/>
      <c r="C96" s="31"/>
      <c r="D96" s="185" t="s">
        <v>110</v>
      </c>
      <c r="E96" s="31"/>
      <c r="F96" s="186" t="s">
        <v>137</v>
      </c>
      <c r="G96" s="31"/>
      <c r="H96" s="31"/>
      <c r="I96" s="31"/>
      <c r="J96" s="31"/>
      <c r="K96" s="31"/>
      <c r="L96" s="35"/>
      <c r="M96" s="187"/>
      <c r="N96" s="188"/>
      <c r="O96" s="74"/>
      <c r="P96" s="74"/>
      <c r="Q96" s="74"/>
      <c r="R96" s="74"/>
      <c r="S96" s="74"/>
      <c r="T96" s="75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T96" s="14" t="s">
        <v>110</v>
      </c>
      <c r="AU96" s="14" t="s">
        <v>66</v>
      </c>
    </row>
    <row r="97" s="2" customFormat="1" ht="16.5" customHeight="1">
      <c r="A97" s="29"/>
      <c r="B97" s="30"/>
      <c r="C97" s="172" t="s">
        <v>108</v>
      </c>
      <c r="D97" s="172" t="s">
        <v>101</v>
      </c>
      <c r="E97" s="173" t="s">
        <v>139</v>
      </c>
      <c r="F97" s="174" t="s">
        <v>140</v>
      </c>
      <c r="G97" s="175" t="s">
        <v>104</v>
      </c>
      <c r="H97" s="176">
        <v>10</v>
      </c>
      <c r="I97" s="177">
        <v>3600</v>
      </c>
      <c r="J97" s="177">
        <f>ROUND(I97*H97,2)</f>
        <v>36000</v>
      </c>
      <c r="K97" s="174" t="s">
        <v>105</v>
      </c>
      <c r="L97" s="178"/>
      <c r="M97" s="179" t="s">
        <v>17</v>
      </c>
      <c r="N97" s="180" t="s">
        <v>37</v>
      </c>
      <c r="O97" s="181">
        <v>0</v>
      </c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R97" s="183" t="s">
        <v>106</v>
      </c>
      <c r="AT97" s="183" t="s">
        <v>101</v>
      </c>
      <c r="AU97" s="183" t="s">
        <v>66</v>
      </c>
      <c r="AY97" s="14" t="s">
        <v>107</v>
      </c>
      <c r="BE97" s="184">
        <f>IF(N97="základní",J97,0)</f>
        <v>36000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4" t="s">
        <v>74</v>
      </c>
      <c r="BK97" s="184">
        <f>ROUND(I97*H97,2)</f>
        <v>36000</v>
      </c>
      <c r="BL97" s="14" t="s">
        <v>108</v>
      </c>
      <c r="BM97" s="183" t="s">
        <v>141</v>
      </c>
    </row>
    <row r="98" s="2" customFormat="1">
      <c r="A98" s="29"/>
      <c r="B98" s="30"/>
      <c r="C98" s="31"/>
      <c r="D98" s="185" t="s">
        <v>110</v>
      </c>
      <c r="E98" s="31"/>
      <c r="F98" s="186" t="s">
        <v>140</v>
      </c>
      <c r="G98" s="31"/>
      <c r="H98" s="31"/>
      <c r="I98" s="31"/>
      <c r="J98" s="31"/>
      <c r="K98" s="31"/>
      <c r="L98" s="35"/>
      <c r="M98" s="187"/>
      <c r="N98" s="188"/>
      <c r="O98" s="74"/>
      <c r="P98" s="74"/>
      <c r="Q98" s="74"/>
      <c r="R98" s="74"/>
      <c r="S98" s="74"/>
      <c r="T98" s="75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T98" s="14" t="s">
        <v>110</v>
      </c>
      <c r="AU98" s="14" t="s">
        <v>66</v>
      </c>
    </row>
    <row r="99" s="2" customFormat="1" ht="33" customHeight="1">
      <c r="A99" s="29"/>
      <c r="B99" s="30"/>
      <c r="C99" s="172" t="s">
        <v>142</v>
      </c>
      <c r="D99" s="172" t="s">
        <v>101</v>
      </c>
      <c r="E99" s="173" t="s">
        <v>143</v>
      </c>
      <c r="F99" s="174" t="s">
        <v>144</v>
      </c>
      <c r="G99" s="175" t="s">
        <v>104</v>
      </c>
      <c r="H99" s="176">
        <v>10</v>
      </c>
      <c r="I99" s="177">
        <v>490</v>
      </c>
      <c r="J99" s="177">
        <f>ROUND(I99*H99,2)</f>
        <v>4900</v>
      </c>
      <c r="K99" s="174" t="s">
        <v>105</v>
      </c>
      <c r="L99" s="178"/>
      <c r="M99" s="179" t="s">
        <v>17</v>
      </c>
      <c r="N99" s="180" t="s">
        <v>37</v>
      </c>
      <c r="O99" s="181">
        <v>0</v>
      </c>
      <c r="P99" s="181">
        <f>O99*H99</f>
        <v>0</v>
      </c>
      <c r="Q99" s="181">
        <v>0</v>
      </c>
      <c r="R99" s="181">
        <f>Q99*H99</f>
        <v>0</v>
      </c>
      <c r="S99" s="181">
        <v>0</v>
      </c>
      <c r="T99" s="182">
        <f>S99*H99</f>
        <v>0</v>
      </c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R99" s="183" t="s">
        <v>106</v>
      </c>
      <c r="AT99" s="183" t="s">
        <v>101</v>
      </c>
      <c r="AU99" s="183" t="s">
        <v>66</v>
      </c>
      <c r="AY99" s="14" t="s">
        <v>107</v>
      </c>
      <c r="BE99" s="184">
        <f>IF(N99="základní",J99,0)</f>
        <v>4900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4" t="s">
        <v>74</v>
      </c>
      <c r="BK99" s="184">
        <f>ROUND(I99*H99,2)</f>
        <v>4900</v>
      </c>
      <c r="BL99" s="14" t="s">
        <v>108</v>
      </c>
      <c r="BM99" s="183" t="s">
        <v>145</v>
      </c>
    </row>
    <row r="100" s="2" customFormat="1">
      <c r="A100" s="29"/>
      <c r="B100" s="30"/>
      <c r="C100" s="31"/>
      <c r="D100" s="185" t="s">
        <v>110</v>
      </c>
      <c r="E100" s="31"/>
      <c r="F100" s="186" t="s">
        <v>144</v>
      </c>
      <c r="G100" s="31"/>
      <c r="H100" s="31"/>
      <c r="I100" s="31"/>
      <c r="J100" s="31"/>
      <c r="K100" s="31"/>
      <c r="L100" s="35"/>
      <c r="M100" s="187"/>
      <c r="N100" s="188"/>
      <c r="O100" s="74"/>
      <c r="P100" s="74"/>
      <c r="Q100" s="74"/>
      <c r="R100" s="74"/>
      <c r="S100" s="74"/>
      <c r="T100" s="75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T100" s="14" t="s">
        <v>110</v>
      </c>
      <c r="AU100" s="14" t="s">
        <v>66</v>
      </c>
    </row>
    <row r="101" s="2" customFormat="1" ht="24.15" customHeight="1">
      <c r="A101" s="29"/>
      <c r="B101" s="30"/>
      <c r="C101" s="172" t="s">
        <v>146</v>
      </c>
      <c r="D101" s="172" t="s">
        <v>101</v>
      </c>
      <c r="E101" s="173" t="s">
        <v>147</v>
      </c>
      <c r="F101" s="174" t="s">
        <v>148</v>
      </c>
      <c r="G101" s="175" t="s">
        <v>104</v>
      </c>
      <c r="H101" s="176">
        <v>10</v>
      </c>
      <c r="I101" s="177">
        <v>550</v>
      </c>
      <c r="J101" s="177">
        <f>ROUND(I101*H101,2)</f>
        <v>5500</v>
      </c>
      <c r="K101" s="174" t="s">
        <v>105</v>
      </c>
      <c r="L101" s="178"/>
      <c r="M101" s="179" t="s">
        <v>17</v>
      </c>
      <c r="N101" s="180" t="s">
        <v>37</v>
      </c>
      <c r="O101" s="181">
        <v>0</v>
      </c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R101" s="183" t="s">
        <v>106</v>
      </c>
      <c r="AT101" s="183" t="s">
        <v>101</v>
      </c>
      <c r="AU101" s="183" t="s">
        <v>66</v>
      </c>
      <c r="AY101" s="14" t="s">
        <v>107</v>
      </c>
      <c r="BE101" s="184">
        <f>IF(N101="základní",J101,0)</f>
        <v>5500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4" t="s">
        <v>74</v>
      </c>
      <c r="BK101" s="184">
        <f>ROUND(I101*H101,2)</f>
        <v>5500</v>
      </c>
      <c r="BL101" s="14" t="s">
        <v>108</v>
      </c>
      <c r="BM101" s="183" t="s">
        <v>149</v>
      </c>
    </row>
    <row r="102" s="2" customFormat="1">
      <c r="A102" s="29"/>
      <c r="B102" s="30"/>
      <c r="C102" s="31"/>
      <c r="D102" s="185" t="s">
        <v>110</v>
      </c>
      <c r="E102" s="31"/>
      <c r="F102" s="186" t="s">
        <v>148</v>
      </c>
      <c r="G102" s="31"/>
      <c r="H102" s="31"/>
      <c r="I102" s="31"/>
      <c r="J102" s="31"/>
      <c r="K102" s="31"/>
      <c r="L102" s="35"/>
      <c r="M102" s="187"/>
      <c r="N102" s="188"/>
      <c r="O102" s="74"/>
      <c r="P102" s="74"/>
      <c r="Q102" s="74"/>
      <c r="R102" s="74"/>
      <c r="S102" s="74"/>
      <c r="T102" s="75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T102" s="14" t="s">
        <v>110</v>
      </c>
      <c r="AU102" s="14" t="s">
        <v>66</v>
      </c>
    </row>
    <row r="103" s="2" customFormat="1" ht="16.5" customHeight="1">
      <c r="A103" s="29"/>
      <c r="B103" s="30"/>
      <c r="C103" s="172" t="s">
        <v>150</v>
      </c>
      <c r="D103" s="172" t="s">
        <v>101</v>
      </c>
      <c r="E103" s="173" t="s">
        <v>151</v>
      </c>
      <c r="F103" s="174" t="s">
        <v>152</v>
      </c>
      <c r="G103" s="175" t="s">
        <v>104</v>
      </c>
      <c r="H103" s="176">
        <v>100</v>
      </c>
      <c r="I103" s="177">
        <v>1280</v>
      </c>
      <c r="J103" s="177">
        <f>ROUND(I103*H103,2)</f>
        <v>128000</v>
      </c>
      <c r="K103" s="174" t="s">
        <v>105</v>
      </c>
      <c r="L103" s="178"/>
      <c r="M103" s="179" t="s">
        <v>17</v>
      </c>
      <c r="N103" s="180" t="s">
        <v>37</v>
      </c>
      <c r="O103" s="181">
        <v>0</v>
      </c>
      <c r="P103" s="181">
        <f>O103*H103</f>
        <v>0</v>
      </c>
      <c r="Q103" s="181">
        <v>0</v>
      </c>
      <c r="R103" s="181">
        <f>Q103*H103</f>
        <v>0</v>
      </c>
      <c r="S103" s="181">
        <v>0</v>
      </c>
      <c r="T103" s="182">
        <f>S103*H103</f>
        <v>0</v>
      </c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R103" s="183" t="s">
        <v>106</v>
      </c>
      <c r="AT103" s="183" t="s">
        <v>101</v>
      </c>
      <c r="AU103" s="183" t="s">
        <v>66</v>
      </c>
      <c r="AY103" s="14" t="s">
        <v>107</v>
      </c>
      <c r="BE103" s="184">
        <f>IF(N103="základní",J103,0)</f>
        <v>128000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4" t="s">
        <v>74</v>
      </c>
      <c r="BK103" s="184">
        <f>ROUND(I103*H103,2)</f>
        <v>128000</v>
      </c>
      <c r="BL103" s="14" t="s">
        <v>108</v>
      </c>
      <c r="BM103" s="183" t="s">
        <v>153</v>
      </c>
    </row>
    <row r="104" s="2" customFormat="1">
      <c r="A104" s="29"/>
      <c r="B104" s="30"/>
      <c r="C104" s="31"/>
      <c r="D104" s="185" t="s">
        <v>110</v>
      </c>
      <c r="E104" s="31"/>
      <c r="F104" s="186" t="s">
        <v>152</v>
      </c>
      <c r="G104" s="31"/>
      <c r="H104" s="31"/>
      <c r="I104" s="31"/>
      <c r="J104" s="31"/>
      <c r="K104" s="31"/>
      <c r="L104" s="35"/>
      <c r="M104" s="187"/>
      <c r="N104" s="188"/>
      <c r="O104" s="74"/>
      <c r="P104" s="74"/>
      <c r="Q104" s="74"/>
      <c r="R104" s="74"/>
      <c r="S104" s="74"/>
      <c r="T104" s="75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T104" s="14" t="s">
        <v>110</v>
      </c>
      <c r="AU104" s="14" t="s">
        <v>66</v>
      </c>
    </row>
    <row r="105" s="2" customFormat="1" ht="16.5" customHeight="1">
      <c r="A105" s="29"/>
      <c r="B105" s="30"/>
      <c r="C105" s="172" t="s">
        <v>106</v>
      </c>
      <c r="D105" s="172" t="s">
        <v>101</v>
      </c>
      <c r="E105" s="173" t="s">
        <v>154</v>
      </c>
      <c r="F105" s="174" t="s">
        <v>155</v>
      </c>
      <c r="G105" s="175" t="s">
        <v>114</v>
      </c>
      <c r="H105" s="176">
        <v>100</v>
      </c>
      <c r="I105" s="177">
        <v>104</v>
      </c>
      <c r="J105" s="177">
        <f>ROUND(I105*H105,2)</f>
        <v>10400</v>
      </c>
      <c r="K105" s="174" t="s">
        <v>105</v>
      </c>
      <c r="L105" s="178"/>
      <c r="M105" s="179" t="s">
        <v>17</v>
      </c>
      <c r="N105" s="180" t="s">
        <v>37</v>
      </c>
      <c r="O105" s="181">
        <v>0</v>
      </c>
      <c r="P105" s="181">
        <f>O105*H105</f>
        <v>0</v>
      </c>
      <c r="Q105" s="181">
        <v>0</v>
      </c>
      <c r="R105" s="181">
        <f>Q105*H105</f>
        <v>0</v>
      </c>
      <c r="S105" s="181">
        <v>0</v>
      </c>
      <c r="T105" s="182">
        <f>S105*H105</f>
        <v>0</v>
      </c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R105" s="183" t="s">
        <v>106</v>
      </c>
      <c r="AT105" s="183" t="s">
        <v>101</v>
      </c>
      <c r="AU105" s="183" t="s">
        <v>66</v>
      </c>
      <c r="AY105" s="14" t="s">
        <v>107</v>
      </c>
      <c r="BE105" s="184">
        <f>IF(N105="základní",J105,0)</f>
        <v>10400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4" t="s">
        <v>74</v>
      </c>
      <c r="BK105" s="184">
        <f>ROUND(I105*H105,2)</f>
        <v>10400</v>
      </c>
      <c r="BL105" s="14" t="s">
        <v>108</v>
      </c>
      <c r="BM105" s="183" t="s">
        <v>156</v>
      </c>
    </row>
    <row r="106" s="2" customFormat="1">
      <c r="A106" s="29"/>
      <c r="B106" s="30"/>
      <c r="C106" s="31"/>
      <c r="D106" s="185" t="s">
        <v>110</v>
      </c>
      <c r="E106" s="31"/>
      <c r="F106" s="186" t="s">
        <v>155</v>
      </c>
      <c r="G106" s="31"/>
      <c r="H106" s="31"/>
      <c r="I106" s="31"/>
      <c r="J106" s="31"/>
      <c r="K106" s="31"/>
      <c r="L106" s="35"/>
      <c r="M106" s="187"/>
      <c r="N106" s="188"/>
      <c r="O106" s="74"/>
      <c r="P106" s="74"/>
      <c r="Q106" s="74"/>
      <c r="R106" s="74"/>
      <c r="S106" s="74"/>
      <c r="T106" s="75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T106" s="14" t="s">
        <v>110</v>
      </c>
      <c r="AU106" s="14" t="s">
        <v>66</v>
      </c>
    </row>
    <row r="107" s="2" customFormat="1" ht="16.5" customHeight="1">
      <c r="A107" s="29"/>
      <c r="B107" s="30"/>
      <c r="C107" s="172" t="s">
        <v>157</v>
      </c>
      <c r="D107" s="172" t="s">
        <v>101</v>
      </c>
      <c r="E107" s="173" t="s">
        <v>158</v>
      </c>
      <c r="F107" s="174" t="s">
        <v>159</v>
      </c>
      <c r="G107" s="175" t="s">
        <v>114</v>
      </c>
      <c r="H107" s="176">
        <v>100</v>
      </c>
      <c r="I107" s="177">
        <v>188</v>
      </c>
      <c r="J107" s="177">
        <f>ROUND(I107*H107,2)</f>
        <v>18800</v>
      </c>
      <c r="K107" s="174" t="s">
        <v>105</v>
      </c>
      <c r="L107" s="178"/>
      <c r="M107" s="179" t="s">
        <v>17</v>
      </c>
      <c r="N107" s="180" t="s">
        <v>37</v>
      </c>
      <c r="O107" s="181">
        <v>0</v>
      </c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R107" s="183" t="s">
        <v>106</v>
      </c>
      <c r="AT107" s="183" t="s">
        <v>101</v>
      </c>
      <c r="AU107" s="183" t="s">
        <v>66</v>
      </c>
      <c r="AY107" s="14" t="s">
        <v>107</v>
      </c>
      <c r="BE107" s="184">
        <f>IF(N107="základní",J107,0)</f>
        <v>18800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4" t="s">
        <v>74</v>
      </c>
      <c r="BK107" s="184">
        <f>ROUND(I107*H107,2)</f>
        <v>18800</v>
      </c>
      <c r="BL107" s="14" t="s">
        <v>108</v>
      </c>
      <c r="BM107" s="183" t="s">
        <v>160</v>
      </c>
    </row>
    <row r="108" s="2" customFormat="1">
      <c r="A108" s="29"/>
      <c r="B108" s="30"/>
      <c r="C108" s="31"/>
      <c r="D108" s="185" t="s">
        <v>110</v>
      </c>
      <c r="E108" s="31"/>
      <c r="F108" s="186" t="s">
        <v>159</v>
      </c>
      <c r="G108" s="31"/>
      <c r="H108" s="31"/>
      <c r="I108" s="31"/>
      <c r="J108" s="31"/>
      <c r="K108" s="31"/>
      <c r="L108" s="35"/>
      <c r="M108" s="187"/>
      <c r="N108" s="188"/>
      <c r="O108" s="74"/>
      <c r="P108" s="74"/>
      <c r="Q108" s="74"/>
      <c r="R108" s="74"/>
      <c r="S108" s="74"/>
      <c r="T108" s="75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T108" s="14" t="s">
        <v>110</v>
      </c>
      <c r="AU108" s="14" t="s">
        <v>66</v>
      </c>
    </row>
    <row r="109" s="2" customFormat="1" ht="16.5" customHeight="1">
      <c r="A109" s="29"/>
      <c r="B109" s="30"/>
      <c r="C109" s="172" t="s">
        <v>161</v>
      </c>
      <c r="D109" s="172" t="s">
        <v>101</v>
      </c>
      <c r="E109" s="173" t="s">
        <v>162</v>
      </c>
      <c r="F109" s="174" t="s">
        <v>163</v>
      </c>
      <c r="G109" s="175" t="s">
        <v>164</v>
      </c>
      <c r="H109" s="176">
        <v>100</v>
      </c>
      <c r="I109" s="177">
        <v>533</v>
      </c>
      <c r="J109" s="177">
        <f>ROUND(I109*H109,2)</f>
        <v>53300</v>
      </c>
      <c r="K109" s="174" t="s">
        <v>105</v>
      </c>
      <c r="L109" s="178"/>
      <c r="M109" s="179" t="s">
        <v>17</v>
      </c>
      <c r="N109" s="180" t="s">
        <v>37</v>
      </c>
      <c r="O109" s="181">
        <v>0</v>
      </c>
      <c r="P109" s="181">
        <f>O109*H109</f>
        <v>0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R109" s="183" t="s">
        <v>106</v>
      </c>
      <c r="AT109" s="183" t="s">
        <v>101</v>
      </c>
      <c r="AU109" s="183" t="s">
        <v>66</v>
      </c>
      <c r="AY109" s="14" t="s">
        <v>107</v>
      </c>
      <c r="BE109" s="184">
        <f>IF(N109="základní",J109,0)</f>
        <v>53300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4" t="s">
        <v>74</v>
      </c>
      <c r="BK109" s="184">
        <f>ROUND(I109*H109,2)</f>
        <v>53300</v>
      </c>
      <c r="BL109" s="14" t="s">
        <v>108</v>
      </c>
      <c r="BM109" s="183" t="s">
        <v>165</v>
      </c>
    </row>
    <row r="110" s="2" customFormat="1">
      <c r="A110" s="29"/>
      <c r="B110" s="30"/>
      <c r="C110" s="31"/>
      <c r="D110" s="185" t="s">
        <v>110</v>
      </c>
      <c r="E110" s="31"/>
      <c r="F110" s="186" t="s">
        <v>163</v>
      </c>
      <c r="G110" s="31"/>
      <c r="H110" s="31"/>
      <c r="I110" s="31"/>
      <c r="J110" s="31"/>
      <c r="K110" s="31"/>
      <c r="L110" s="35"/>
      <c r="M110" s="187"/>
      <c r="N110" s="188"/>
      <c r="O110" s="74"/>
      <c r="P110" s="74"/>
      <c r="Q110" s="74"/>
      <c r="R110" s="74"/>
      <c r="S110" s="74"/>
      <c r="T110" s="75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T110" s="14" t="s">
        <v>110</v>
      </c>
      <c r="AU110" s="14" t="s">
        <v>66</v>
      </c>
    </row>
    <row r="111" s="2" customFormat="1" ht="16.5" customHeight="1">
      <c r="A111" s="29"/>
      <c r="B111" s="30"/>
      <c r="C111" s="172" t="s">
        <v>166</v>
      </c>
      <c r="D111" s="172" t="s">
        <v>101</v>
      </c>
      <c r="E111" s="173" t="s">
        <v>167</v>
      </c>
      <c r="F111" s="174" t="s">
        <v>168</v>
      </c>
      <c r="G111" s="175" t="s">
        <v>169</v>
      </c>
      <c r="H111" s="176">
        <v>100</v>
      </c>
      <c r="I111" s="177">
        <v>285</v>
      </c>
      <c r="J111" s="177">
        <f>ROUND(I111*H111,2)</f>
        <v>28500</v>
      </c>
      <c r="K111" s="174" t="s">
        <v>105</v>
      </c>
      <c r="L111" s="178"/>
      <c r="M111" s="179" t="s">
        <v>17</v>
      </c>
      <c r="N111" s="180" t="s">
        <v>37</v>
      </c>
      <c r="O111" s="181">
        <v>0</v>
      </c>
      <c r="P111" s="181">
        <f>O111*H111</f>
        <v>0</v>
      </c>
      <c r="Q111" s="181">
        <v>0</v>
      </c>
      <c r="R111" s="181">
        <f>Q111*H111</f>
        <v>0</v>
      </c>
      <c r="S111" s="181">
        <v>0</v>
      </c>
      <c r="T111" s="182">
        <f>S111*H111</f>
        <v>0</v>
      </c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R111" s="183" t="s">
        <v>106</v>
      </c>
      <c r="AT111" s="183" t="s">
        <v>101</v>
      </c>
      <c r="AU111" s="183" t="s">
        <v>66</v>
      </c>
      <c r="AY111" s="14" t="s">
        <v>107</v>
      </c>
      <c r="BE111" s="184">
        <f>IF(N111="základní",J111,0)</f>
        <v>28500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4" t="s">
        <v>74</v>
      </c>
      <c r="BK111" s="184">
        <f>ROUND(I111*H111,2)</f>
        <v>28500</v>
      </c>
      <c r="BL111" s="14" t="s">
        <v>108</v>
      </c>
      <c r="BM111" s="183" t="s">
        <v>170</v>
      </c>
    </row>
    <row r="112" s="2" customFormat="1">
      <c r="A112" s="29"/>
      <c r="B112" s="30"/>
      <c r="C112" s="31"/>
      <c r="D112" s="185" t="s">
        <v>110</v>
      </c>
      <c r="E112" s="31"/>
      <c r="F112" s="186" t="s">
        <v>168</v>
      </c>
      <c r="G112" s="31"/>
      <c r="H112" s="31"/>
      <c r="I112" s="31"/>
      <c r="J112" s="31"/>
      <c r="K112" s="31"/>
      <c r="L112" s="35"/>
      <c r="M112" s="187"/>
      <c r="N112" s="188"/>
      <c r="O112" s="74"/>
      <c r="P112" s="74"/>
      <c r="Q112" s="74"/>
      <c r="R112" s="74"/>
      <c r="S112" s="74"/>
      <c r="T112" s="75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T112" s="14" t="s">
        <v>110</v>
      </c>
      <c r="AU112" s="14" t="s">
        <v>66</v>
      </c>
    </row>
    <row r="113" s="2" customFormat="1" ht="16.5" customHeight="1">
      <c r="A113" s="29"/>
      <c r="B113" s="30"/>
      <c r="C113" s="172" t="s">
        <v>171</v>
      </c>
      <c r="D113" s="172" t="s">
        <v>101</v>
      </c>
      <c r="E113" s="173" t="s">
        <v>172</v>
      </c>
      <c r="F113" s="174" t="s">
        <v>173</v>
      </c>
      <c r="G113" s="175" t="s">
        <v>104</v>
      </c>
      <c r="H113" s="176">
        <v>10</v>
      </c>
      <c r="I113" s="177">
        <v>23400</v>
      </c>
      <c r="J113" s="177">
        <f>ROUND(I113*H113,2)</f>
        <v>234000</v>
      </c>
      <c r="K113" s="174" t="s">
        <v>105</v>
      </c>
      <c r="L113" s="178"/>
      <c r="M113" s="179" t="s">
        <v>17</v>
      </c>
      <c r="N113" s="180" t="s">
        <v>37</v>
      </c>
      <c r="O113" s="181">
        <v>0</v>
      </c>
      <c r="P113" s="181">
        <f>O113*H113</f>
        <v>0</v>
      </c>
      <c r="Q113" s="181">
        <v>0</v>
      </c>
      <c r="R113" s="181">
        <f>Q113*H113</f>
        <v>0</v>
      </c>
      <c r="S113" s="181">
        <v>0</v>
      </c>
      <c r="T113" s="182">
        <f>S113*H113</f>
        <v>0</v>
      </c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R113" s="183" t="s">
        <v>106</v>
      </c>
      <c r="AT113" s="183" t="s">
        <v>101</v>
      </c>
      <c r="AU113" s="183" t="s">
        <v>66</v>
      </c>
      <c r="AY113" s="14" t="s">
        <v>107</v>
      </c>
      <c r="BE113" s="184">
        <f>IF(N113="základní",J113,0)</f>
        <v>234000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4" t="s">
        <v>74</v>
      </c>
      <c r="BK113" s="184">
        <f>ROUND(I113*H113,2)</f>
        <v>234000</v>
      </c>
      <c r="BL113" s="14" t="s">
        <v>108</v>
      </c>
      <c r="BM113" s="183" t="s">
        <v>174</v>
      </c>
    </row>
    <row r="114" s="2" customFormat="1">
      <c r="A114" s="29"/>
      <c r="B114" s="30"/>
      <c r="C114" s="31"/>
      <c r="D114" s="185" t="s">
        <v>110</v>
      </c>
      <c r="E114" s="31"/>
      <c r="F114" s="186" t="s">
        <v>173</v>
      </c>
      <c r="G114" s="31"/>
      <c r="H114" s="31"/>
      <c r="I114" s="31"/>
      <c r="J114" s="31"/>
      <c r="K114" s="31"/>
      <c r="L114" s="35"/>
      <c r="M114" s="187"/>
      <c r="N114" s="188"/>
      <c r="O114" s="74"/>
      <c r="P114" s="74"/>
      <c r="Q114" s="74"/>
      <c r="R114" s="74"/>
      <c r="S114" s="74"/>
      <c r="T114" s="75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T114" s="14" t="s">
        <v>110</v>
      </c>
      <c r="AU114" s="14" t="s">
        <v>66</v>
      </c>
    </row>
    <row r="115" s="2" customFormat="1" ht="16.5" customHeight="1">
      <c r="A115" s="29"/>
      <c r="B115" s="30"/>
      <c r="C115" s="172" t="s">
        <v>175</v>
      </c>
      <c r="D115" s="172" t="s">
        <v>101</v>
      </c>
      <c r="E115" s="173" t="s">
        <v>176</v>
      </c>
      <c r="F115" s="174" t="s">
        <v>177</v>
      </c>
      <c r="G115" s="175" t="s">
        <v>104</v>
      </c>
      <c r="H115" s="176">
        <v>10</v>
      </c>
      <c r="I115" s="177">
        <v>2180</v>
      </c>
      <c r="J115" s="177">
        <f>ROUND(I115*H115,2)</f>
        <v>21800</v>
      </c>
      <c r="K115" s="174" t="s">
        <v>105</v>
      </c>
      <c r="L115" s="178"/>
      <c r="M115" s="179" t="s">
        <v>17</v>
      </c>
      <c r="N115" s="180" t="s">
        <v>37</v>
      </c>
      <c r="O115" s="181">
        <v>0</v>
      </c>
      <c r="P115" s="181">
        <f>O115*H115</f>
        <v>0</v>
      </c>
      <c r="Q115" s="181">
        <v>0</v>
      </c>
      <c r="R115" s="181">
        <f>Q115*H115</f>
        <v>0</v>
      </c>
      <c r="S115" s="181">
        <v>0</v>
      </c>
      <c r="T115" s="182">
        <f>S115*H115</f>
        <v>0</v>
      </c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R115" s="183" t="s">
        <v>106</v>
      </c>
      <c r="AT115" s="183" t="s">
        <v>101</v>
      </c>
      <c r="AU115" s="183" t="s">
        <v>66</v>
      </c>
      <c r="AY115" s="14" t="s">
        <v>107</v>
      </c>
      <c r="BE115" s="184">
        <f>IF(N115="základní",J115,0)</f>
        <v>21800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4" t="s">
        <v>74</v>
      </c>
      <c r="BK115" s="184">
        <f>ROUND(I115*H115,2)</f>
        <v>21800</v>
      </c>
      <c r="BL115" s="14" t="s">
        <v>108</v>
      </c>
      <c r="BM115" s="183" t="s">
        <v>178</v>
      </c>
    </row>
    <row r="116" s="2" customFormat="1">
      <c r="A116" s="29"/>
      <c r="B116" s="30"/>
      <c r="C116" s="31"/>
      <c r="D116" s="185" t="s">
        <v>110</v>
      </c>
      <c r="E116" s="31"/>
      <c r="F116" s="186" t="s">
        <v>177</v>
      </c>
      <c r="G116" s="31"/>
      <c r="H116" s="31"/>
      <c r="I116" s="31"/>
      <c r="J116" s="31"/>
      <c r="K116" s="31"/>
      <c r="L116" s="35"/>
      <c r="M116" s="187"/>
      <c r="N116" s="188"/>
      <c r="O116" s="74"/>
      <c r="P116" s="74"/>
      <c r="Q116" s="74"/>
      <c r="R116" s="74"/>
      <c r="S116" s="74"/>
      <c r="T116" s="75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4" t="s">
        <v>110</v>
      </c>
      <c r="AU116" s="14" t="s">
        <v>66</v>
      </c>
    </row>
    <row r="117" s="2" customFormat="1" ht="16.5" customHeight="1">
      <c r="A117" s="29"/>
      <c r="B117" s="30"/>
      <c r="C117" s="172" t="s">
        <v>179</v>
      </c>
      <c r="D117" s="172" t="s">
        <v>101</v>
      </c>
      <c r="E117" s="173" t="s">
        <v>180</v>
      </c>
      <c r="F117" s="174" t="s">
        <v>181</v>
      </c>
      <c r="G117" s="175" t="s">
        <v>104</v>
      </c>
      <c r="H117" s="176">
        <v>10</v>
      </c>
      <c r="I117" s="177">
        <v>2630</v>
      </c>
      <c r="J117" s="177">
        <f>ROUND(I117*H117,2)</f>
        <v>26300</v>
      </c>
      <c r="K117" s="174" t="s">
        <v>105</v>
      </c>
      <c r="L117" s="178"/>
      <c r="M117" s="179" t="s">
        <v>17</v>
      </c>
      <c r="N117" s="180" t="s">
        <v>37</v>
      </c>
      <c r="O117" s="181">
        <v>0</v>
      </c>
      <c r="P117" s="181">
        <f>O117*H117</f>
        <v>0</v>
      </c>
      <c r="Q117" s="181">
        <v>0</v>
      </c>
      <c r="R117" s="181">
        <f>Q117*H117</f>
        <v>0</v>
      </c>
      <c r="S117" s="181">
        <v>0</v>
      </c>
      <c r="T117" s="182">
        <f>S117*H117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83" t="s">
        <v>106</v>
      </c>
      <c r="AT117" s="183" t="s">
        <v>101</v>
      </c>
      <c r="AU117" s="183" t="s">
        <v>66</v>
      </c>
      <c r="AY117" s="14" t="s">
        <v>107</v>
      </c>
      <c r="BE117" s="184">
        <f>IF(N117="základní",J117,0)</f>
        <v>26300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4" t="s">
        <v>74</v>
      </c>
      <c r="BK117" s="184">
        <f>ROUND(I117*H117,2)</f>
        <v>26300</v>
      </c>
      <c r="BL117" s="14" t="s">
        <v>108</v>
      </c>
      <c r="BM117" s="183" t="s">
        <v>182</v>
      </c>
    </row>
    <row r="118" s="2" customFormat="1">
      <c r="A118" s="29"/>
      <c r="B118" s="30"/>
      <c r="C118" s="31"/>
      <c r="D118" s="185" t="s">
        <v>110</v>
      </c>
      <c r="E118" s="31"/>
      <c r="F118" s="186" t="s">
        <v>181</v>
      </c>
      <c r="G118" s="31"/>
      <c r="H118" s="31"/>
      <c r="I118" s="31"/>
      <c r="J118" s="31"/>
      <c r="K118" s="31"/>
      <c r="L118" s="35"/>
      <c r="M118" s="187"/>
      <c r="N118" s="188"/>
      <c r="O118" s="74"/>
      <c r="P118" s="74"/>
      <c r="Q118" s="74"/>
      <c r="R118" s="74"/>
      <c r="S118" s="74"/>
      <c r="T118" s="75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110</v>
      </c>
      <c r="AU118" s="14" t="s">
        <v>66</v>
      </c>
    </row>
    <row r="119" s="2" customFormat="1" ht="24.15" customHeight="1">
      <c r="A119" s="29"/>
      <c r="B119" s="30"/>
      <c r="C119" s="172" t="s">
        <v>8</v>
      </c>
      <c r="D119" s="172" t="s">
        <v>101</v>
      </c>
      <c r="E119" s="173" t="s">
        <v>183</v>
      </c>
      <c r="F119" s="174" t="s">
        <v>184</v>
      </c>
      <c r="G119" s="175" t="s">
        <v>104</v>
      </c>
      <c r="H119" s="176">
        <v>10</v>
      </c>
      <c r="I119" s="177">
        <v>2500</v>
      </c>
      <c r="J119" s="177">
        <f>ROUND(I119*H119,2)</f>
        <v>25000</v>
      </c>
      <c r="K119" s="174" t="s">
        <v>105</v>
      </c>
      <c r="L119" s="178"/>
      <c r="M119" s="179" t="s">
        <v>17</v>
      </c>
      <c r="N119" s="180" t="s">
        <v>37</v>
      </c>
      <c r="O119" s="181">
        <v>0</v>
      </c>
      <c r="P119" s="181">
        <f>O119*H119</f>
        <v>0</v>
      </c>
      <c r="Q119" s="181">
        <v>0</v>
      </c>
      <c r="R119" s="181">
        <f>Q119*H119</f>
        <v>0</v>
      </c>
      <c r="S119" s="181">
        <v>0</v>
      </c>
      <c r="T119" s="182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83" t="s">
        <v>106</v>
      </c>
      <c r="AT119" s="183" t="s">
        <v>101</v>
      </c>
      <c r="AU119" s="183" t="s">
        <v>66</v>
      </c>
      <c r="AY119" s="14" t="s">
        <v>107</v>
      </c>
      <c r="BE119" s="184">
        <f>IF(N119="základní",J119,0)</f>
        <v>25000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4" t="s">
        <v>74</v>
      </c>
      <c r="BK119" s="184">
        <f>ROUND(I119*H119,2)</f>
        <v>25000</v>
      </c>
      <c r="BL119" s="14" t="s">
        <v>108</v>
      </c>
      <c r="BM119" s="183" t="s">
        <v>185</v>
      </c>
    </row>
    <row r="120" s="2" customFormat="1">
      <c r="A120" s="29"/>
      <c r="B120" s="30"/>
      <c r="C120" s="31"/>
      <c r="D120" s="185" t="s">
        <v>110</v>
      </c>
      <c r="E120" s="31"/>
      <c r="F120" s="186" t="s">
        <v>184</v>
      </c>
      <c r="G120" s="31"/>
      <c r="H120" s="31"/>
      <c r="I120" s="31"/>
      <c r="J120" s="31"/>
      <c r="K120" s="31"/>
      <c r="L120" s="35"/>
      <c r="M120" s="187"/>
      <c r="N120" s="188"/>
      <c r="O120" s="74"/>
      <c r="P120" s="74"/>
      <c r="Q120" s="74"/>
      <c r="R120" s="74"/>
      <c r="S120" s="74"/>
      <c r="T120" s="75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110</v>
      </c>
      <c r="AU120" s="14" t="s">
        <v>66</v>
      </c>
    </row>
    <row r="121" s="2" customFormat="1" ht="24.15" customHeight="1">
      <c r="A121" s="29"/>
      <c r="B121" s="30"/>
      <c r="C121" s="172" t="s">
        <v>186</v>
      </c>
      <c r="D121" s="172" t="s">
        <v>101</v>
      </c>
      <c r="E121" s="173" t="s">
        <v>187</v>
      </c>
      <c r="F121" s="174" t="s">
        <v>188</v>
      </c>
      <c r="G121" s="175" t="s">
        <v>104</v>
      </c>
      <c r="H121" s="176">
        <v>10</v>
      </c>
      <c r="I121" s="177">
        <v>5000</v>
      </c>
      <c r="J121" s="177">
        <f>ROUND(I121*H121,2)</f>
        <v>50000</v>
      </c>
      <c r="K121" s="174" t="s">
        <v>105</v>
      </c>
      <c r="L121" s="178"/>
      <c r="M121" s="179" t="s">
        <v>17</v>
      </c>
      <c r="N121" s="180" t="s">
        <v>37</v>
      </c>
      <c r="O121" s="181">
        <v>0</v>
      </c>
      <c r="P121" s="181">
        <f>O121*H121</f>
        <v>0</v>
      </c>
      <c r="Q121" s="181">
        <v>0</v>
      </c>
      <c r="R121" s="181">
        <f>Q121*H121</f>
        <v>0</v>
      </c>
      <c r="S121" s="181">
        <v>0</v>
      </c>
      <c r="T121" s="182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83" t="s">
        <v>106</v>
      </c>
      <c r="AT121" s="183" t="s">
        <v>101</v>
      </c>
      <c r="AU121" s="183" t="s">
        <v>66</v>
      </c>
      <c r="AY121" s="14" t="s">
        <v>107</v>
      </c>
      <c r="BE121" s="184">
        <f>IF(N121="základní",J121,0)</f>
        <v>50000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4" t="s">
        <v>74</v>
      </c>
      <c r="BK121" s="184">
        <f>ROUND(I121*H121,2)</f>
        <v>50000</v>
      </c>
      <c r="BL121" s="14" t="s">
        <v>108</v>
      </c>
      <c r="BM121" s="183" t="s">
        <v>189</v>
      </c>
    </row>
    <row r="122" s="2" customFormat="1">
      <c r="A122" s="29"/>
      <c r="B122" s="30"/>
      <c r="C122" s="31"/>
      <c r="D122" s="185" t="s">
        <v>110</v>
      </c>
      <c r="E122" s="31"/>
      <c r="F122" s="186" t="s">
        <v>188</v>
      </c>
      <c r="G122" s="31"/>
      <c r="H122" s="31"/>
      <c r="I122" s="31"/>
      <c r="J122" s="31"/>
      <c r="K122" s="31"/>
      <c r="L122" s="35"/>
      <c r="M122" s="187"/>
      <c r="N122" s="188"/>
      <c r="O122" s="74"/>
      <c r="P122" s="74"/>
      <c r="Q122" s="74"/>
      <c r="R122" s="74"/>
      <c r="S122" s="74"/>
      <c r="T122" s="75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110</v>
      </c>
      <c r="AU122" s="14" t="s">
        <v>66</v>
      </c>
    </row>
    <row r="123" s="2" customFormat="1" ht="16.5" customHeight="1">
      <c r="A123" s="29"/>
      <c r="B123" s="30"/>
      <c r="C123" s="172" t="s">
        <v>190</v>
      </c>
      <c r="D123" s="172" t="s">
        <v>101</v>
      </c>
      <c r="E123" s="173" t="s">
        <v>191</v>
      </c>
      <c r="F123" s="174" t="s">
        <v>192</v>
      </c>
      <c r="G123" s="175" t="s">
        <v>104</v>
      </c>
      <c r="H123" s="176">
        <v>10</v>
      </c>
      <c r="I123" s="177">
        <v>200</v>
      </c>
      <c r="J123" s="177">
        <f>ROUND(I123*H123,2)</f>
        <v>2000</v>
      </c>
      <c r="K123" s="174" t="s">
        <v>105</v>
      </c>
      <c r="L123" s="178"/>
      <c r="M123" s="179" t="s">
        <v>17</v>
      </c>
      <c r="N123" s="180" t="s">
        <v>37</v>
      </c>
      <c r="O123" s="181">
        <v>0</v>
      </c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83" t="s">
        <v>106</v>
      </c>
      <c r="AT123" s="183" t="s">
        <v>101</v>
      </c>
      <c r="AU123" s="183" t="s">
        <v>66</v>
      </c>
      <c r="AY123" s="14" t="s">
        <v>107</v>
      </c>
      <c r="BE123" s="184">
        <f>IF(N123="základní",J123,0)</f>
        <v>2000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4" t="s">
        <v>74</v>
      </c>
      <c r="BK123" s="184">
        <f>ROUND(I123*H123,2)</f>
        <v>2000</v>
      </c>
      <c r="BL123" s="14" t="s">
        <v>108</v>
      </c>
      <c r="BM123" s="183" t="s">
        <v>193</v>
      </c>
    </row>
    <row r="124" s="2" customFormat="1">
      <c r="A124" s="29"/>
      <c r="B124" s="30"/>
      <c r="C124" s="31"/>
      <c r="D124" s="185" t="s">
        <v>110</v>
      </c>
      <c r="E124" s="31"/>
      <c r="F124" s="186" t="s">
        <v>192</v>
      </c>
      <c r="G124" s="31"/>
      <c r="H124" s="31"/>
      <c r="I124" s="31"/>
      <c r="J124" s="31"/>
      <c r="K124" s="31"/>
      <c r="L124" s="35"/>
      <c r="M124" s="187"/>
      <c r="N124" s="188"/>
      <c r="O124" s="74"/>
      <c r="P124" s="74"/>
      <c r="Q124" s="74"/>
      <c r="R124" s="74"/>
      <c r="S124" s="74"/>
      <c r="T124" s="75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110</v>
      </c>
      <c r="AU124" s="14" t="s">
        <v>66</v>
      </c>
    </row>
    <row r="125" s="11" customFormat="1" ht="25.92" customHeight="1">
      <c r="A125" s="11"/>
      <c r="B125" s="189"/>
      <c r="C125" s="190"/>
      <c r="D125" s="191" t="s">
        <v>65</v>
      </c>
      <c r="E125" s="192" t="s">
        <v>194</v>
      </c>
      <c r="F125" s="192" t="s">
        <v>195</v>
      </c>
      <c r="G125" s="190"/>
      <c r="H125" s="190"/>
      <c r="I125" s="190"/>
      <c r="J125" s="193">
        <f>BK125</f>
        <v>978560</v>
      </c>
      <c r="K125" s="190"/>
      <c r="L125" s="194"/>
      <c r="M125" s="195"/>
      <c r="N125" s="196"/>
      <c r="O125" s="196"/>
      <c r="P125" s="197">
        <f>SUM(P126:P145)</f>
        <v>0</v>
      </c>
      <c r="Q125" s="196"/>
      <c r="R125" s="197">
        <f>SUM(R126:R145)</f>
        <v>0</v>
      </c>
      <c r="S125" s="196"/>
      <c r="T125" s="198">
        <f>SUM(T126:T145)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199" t="s">
        <v>108</v>
      </c>
      <c r="AT125" s="200" t="s">
        <v>65</v>
      </c>
      <c r="AU125" s="200" t="s">
        <v>66</v>
      </c>
      <c r="AY125" s="199" t="s">
        <v>107</v>
      </c>
      <c r="BK125" s="201">
        <f>SUM(BK126:BK145)</f>
        <v>978560</v>
      </c>
    </row>
    <row r="126" s="2" customFormat="1" ht="21.75" customHeight="1">
      <c r="A126" s="29"/>
      <c r="B126" s="30"/>
      <c r="C126" s="202" t="s">
        <v>196</v>
      </c>
      <c r="D126" s="202" t="s">
        <v>197</v>
      </c>
      <c r="E126" s="203" t="s">
        <v>198</v>
      </c>
      <c r="F126" s="204" t="s">
        <v>199</v>
      </c>
      <c r="G126" s="205" t="s">
        <v>114</v>
      </c>
      <c r="H126" s="206">
        <v>300</v>
      </c>
      <c r="I126" s="207">
        <v>291</v>
      </c>
      <c r="J126" s="207">
        <f>ROUND(I126*H126,2)</f>
        <v>87300</v>
      </c>
      <c r="K126" s="204" t="s">
        <v>105</v>
      </c>
      <c r="L126" s="35"/>
      <c r="M126" s="208" t="s">
        <v>17</v>
      </c>
      <c r="N126" s="209" t="s">
        <v>37</v>
      </c>
      <c r="O126" s="181">
        <v>0</v>
      </c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83" t="s">
        <v>200</v>
      </c>
      <c r="AT126" s="183" t="s">
        <v>197</v>
      </c>
      <c r="AU126" s="183" t="s">
        <v>74</v>
      </c>
      <c r="AY126" s="14" t="s">
        <v>107</v>
      </c>
      <c r="BE126" s="184">
        <f>IF(N126="základní",J126,0)</f>
        <v>87300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4" t="s">
        <v>74</v>
      </c>
      <c r="BK126" s="184">
        <f>ROUND(I126*H126,2)</f>
        <v>87300</v>
      </c>
      <c r="BL126" s="14" t="s">
        <v>200</v>
      </c>
      <c r="BM126" s="183" t="s">
        <v>201</v>
      </c>
    </row>
    <row r="127" s="2" customFormat="1">
      <c r="A127" s="29"/>
      <c r="B127" s="30"/>
      <c r="C127" s="31"/>
      <c r="D127" s="185" t="s">
        <v>110</v>
      </c>
      <c r="E127" s="31"/>
      <c r="F127" s="186" t="s">
        <v>202</v>
      </c>
      <c r="G127" s="31"/>
      <c r="H127" s="31"/>
      <c r="I127" s="31"/>
      <c r="J127" s="31"/>
      <c r="K127" s="31"/>
      <c r="L127" s="35"/>
      <c r="M127" s="187"/>
      <c r="N127" s="188"/>
      <c r="O127" s="74"/>
      <c r="P127" s="74"/>
      <c r="Q127" s="74"/>
      <c r="R127" s="74"/>
      <c r="S127" s="74"/>
      <c r="T127" s="75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110</v>
      </c>
      <c r="AU127" s="14" t="s">
        <v>74</v>
      </c>
    </row>
    <row r="128" s="2" customFormat="1" ht="16.5" customHeight="1">
      <c r="A128" s="29"/>
      <c r="B128" s="30"/>
      <c r="C128" s="202" t="s">
        <v>203</v>
      </c>
      <c r="D128" s="202" t="s">
        <v>197</v>
      </c>
      <c r="E128" s="203" t="s">
        <v>204</v>
      </c>
      <c r="F128" s="204" t="s">
        <v>205</v>
      </c>
      <c r="G128" s="205" t="s">
        <v>104</v>
      </c>
      <c r="H128" s="206">
        <v>100</v>
      </c>
      <c r="I128" s="207">
        <v>84.599999999999994</v>
      </c>
      <c r="J128" s="207">
        <f>ROUND(I128*H128,2)</f>
        <v>8460</v>
      </c>
      <c r="K128" s="204" t="s">
        <v>105</v>
      </c>
      <c r="L128" s="35"/>
      <c r="M128" s="208" t="s">
        <v>17</v>
      </c>
      <c r="N128" s="209" t="s">
        <v>37</v>
      </c>
      <c r="O128" s="181">
        <v>0</v>
      </c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83" t="s">
        <v>200</v>
      </c>
      <c r="AT128" s="183" t="s">
        <v>197</v>
      </c>
      <c r="AU128" s="183" t="s">
        <v>74</v>
      </c>
      <c r="AY128" s="14" t="s">
        <v>107</v>
      </c>
      <c r="BE128" s="184">
        <f>IF(N128="základní",J128,0)</f>
        <v>8460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4" t="s">
        <v>74</v>
      </c>
      <c r="BK128" s="184">
        <f>ROUND(I128*H128,2)</f>
        <v>8460</v>
      </c>
      <c r="BL128" s="14" t="s">
        <v>200</v>
      </c>
      <c r="BM128" s="183" t="s">
        <v>206</v>
      </c>
    </row>
    <row r="129" s="2" customFormat="1">
      <c r="A129" s="29"/>
      <c r="B129" s="30"/>
      <c r="C129" s="31"/>
      <c r="D129" s="185" t="s">
        <v>110</v>
      </c>
      <c r="E129" s="31"/>
      <c r="F129" s="186" t="s">
        <v>207</v>
      </c>
      <c r="G129" s="31"/>
      <c r="H129" s="31"/>
      <c r="I129" s="31"/>
      <c r="J129" s="31"/>
      <c r="K129" s="31"/>
      <c r="L129" s="35"/>
      <c r="M129" s="187"/>
      <c r="N129" s="188"/>
      <c r="O129" s="74"/>
      <c r="P129" s="74"/>
      <c r="Q129" s="74"/>
      <c r="R129" s="74"/>
      <c r="S129" s="74"/>
      <c r="T129" s="75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110</v>
      </c>
      <c r="AU129" s="14" t="s">
        <v>74</v>
      </c>
    </row>
    <row r="130" s="2" customFormat="1" ht="21.75" customHeight="1">
      <c r="A130" s="29"/>
      <c r="B130" s="30"/>
      <c r="C130" s="202" t="s">
        <v>208</v>
      </c>
      <c r="D130" s="202" t="s">
        <v>197</v>
      </c>
      <c r="E130" s="203" t="s">
        <v>209</v>
      </c>
      <c r="F130" s="204" t="s">
        <v>210</v>
      </c>
      <c r="G130" s="205" t="s">
        <v>104</v>
      </c>
      <c r="H130" s="206">
        <v>100</v>
      </c>
      <c r="I130" s="207">
        <v>373</v>
      </c>
      <c r="J130" s="207">
        <f>ROUND(I130*H130,2)</f>
        <v>37300</v>
      </c>
      <c r="K130" s="204" t="s">
        <v>105</v>
      </c>
      <c r="L130" s="35"/>
      <c r="M130" s="208" t="s">
        <v>17</v>
      </c>
      <c r="N130" s="209" t="s">
        <v>37</v>
      </c>
      <c r="O130" s="181">
        <v>0</v>
      </c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83" t="s">
        <v>200</v>
      </c>
      <c r="AT130" s="183" t="s">
        <v>197</v>
      </c>
      <c r="AU130" s="183" t="s">
        <v>74</v>
      </c>
      <c r="AY130" s="14" t="s">
        <v>107</v>
      </c>
      <c r="BE130" s="184">
        <f>IF(N130="základní",J130,0)</f>
        <v>37300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4" t="s">
        <v>74</v>
      </c>
      <c r="BK130" s="184">
        <f>ROUND(I130*H130,2)</f>
        <v>37300</v>
      </c>
      <c r="BL130" s="14" t="s">
        <v>200</v>
      </c>
      <c r="BM130" s="183" t="s">
        <v>211</v>
      </c>
    </row>
    <row r="131" s="2" customFormat="1">
      <c r="A131" s="29"/>
      <c r="B131" s="30"/>
      <c r="C131" s="31"/>
      <c r="D131" s="185" t="s">
        <v>110</v>
      </c>
      <c r="E131" s="31"/>
      <c r="F131" s="186" t="s">
        <v>212</v>
      </c>
      <c r="G131" s="31"/>
      <c r="H131" s="31"/>
      <c r="I131" s="31"/>
      <c r="J131" s="31"/>
      <c r="K131" s="31"/>
      <c r="L131" s="35"/>
      <c r="M131" s="187"/>
      <c r="N131" s="188"/>
      <c r="O131" s="74"/>
      <c r="P131" s="74"/>
      <c r="Q131" s="74"/>
      <c r="R131" s="74"/>
      <c r="S131" s="74"/>
      <c r="T131" s="75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110</v>
      </c>
      <c r="AU131" s="14" t="s">
        <v>74</v>
      </c>
    </row>
    <row r="132" s="2" customFormat="1" ht="16.5" customHeight="1">
      <c r="A132" s="29"/>
      <c r="B132" s="30"/>
      <c r="C132" s="202" t="s">
        <v>213</v>
      </c>
      <c r="D132" s="202" t="s">
        <v>197</v>
      </c>
      <c r="E132" s="203" t="s">
        <v>214</v>
      </c>
      <c r="F132" s="204" t="s">
        <v>215</v>
      </c>
      <c r="G132" s="205" t="s">
        <v>104</v>
      </c>
      <c r="H132" s="206">
        <v>100</v>
      </c>
      <c r="I132" s="207">
        <v>1420</v>
      </c>
      <c r="J132" s="207">
        <f>ROUND(I132*H132,2)</f>
        <v>142000</v>
      </c>
      <c r="K132" s="204" t="s">
        <v>105</v>
      </c>
      <c r="L132" s="35"/>
      <c r="M132" s="208" t="s">
        <v>17</v>
      </c>
      <c r="N132" s="209" t="s">
        <v>37</v>
      </c>
      <c r="O132" s="181">
        <v>0</v>
      </c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83" t="s">
        <v>200</v>
      </c>
      <c r="AT132" s="183" t="s">
        <v>197</v>
      </c>
      <c r="AU132" s="183" t="s">
        <v>74</v>
      </c>
      <c r="AY132" s="14" t="s">
        <v>107</v>
      </c>
      <c r="BE132" s="184">
        <f>IF(N132="základní",J132,0)</f>
        <v>142000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4" t="s">
        <v>74</v>
      </c>
      <c r="BK132" s="184">
        <f>ROUND(I132*H132,2)</f>
        <v>142000</v>
      </c>
      <c r="BL132" s="14" t="s">
        <v>200</v>
      </c>
      <c r="BM132" s="183" t="s">
        <v>216</v>
      </c>
    </row>
    <row r="133" s="2" customFormat="1">
      <c r="A133" s="29"/>
      <c r="B133" s="30"/>
      <c r="C133" s="31"/>
      <c r="D133" s="185" t="s">
        <v>110</v>
      </c>
      <c r="E133" s="31"/>
      <c r="F133" s="186" t="s">
        <v>217</v>
      </c>
      <c r="G133" s="31"/>
      <c r="H133" s="31"/>
      <c r="I133" s="31"/>
      <c r="J133" s="31"/>
      <c r="K133" s="31"/>
      <c r="L133" s="35"/>
      <c r="M133" s="187"/>
      <c r="N133" s="188"/>
      <c r="O133" s="74"/>
      <c r="P133" s="74"/>
      <c r="Q133" s="74"/>
      <c r="R133" s="74"/>
      <c r="S133" s="74"/>
      <c r="T133" s="75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110</v>
      </c>
      <c r="AU133" s="14" t="s">
        <v>74</v>
      </c>
    </row>
    <row r="134" s="2" customFormat="1" ht="16.5" customHeight="1">
      <c r="A134" s="29"/>
      <c r="B134" s="30"/>
      <c r="C134" s="202" t="s">
        <v>218</v>
      </c>
      <c r="D134" s="202" t="s">
        <v>197</v>
      </c>
      <c r="E134" s="203" t="s">
        <v>219</v>
      </c>
      <c r="F134" s="204" t="s">
        <v>220</v>
      </c>
      <c r="G134" s="205" t="s">
        <v>104</v>
      </c>
      <c r="H134" s="206">
        <v>100</v>
      </c>
      <c r="I134" s="207">
        <v>1390</v>
      </c>
      <c r="J134" s="207">
        <f>ROUND(I134*H134,2)</f>
        <v>139000</v>
      </c>
      <c r="K134" s="204" t="s">
        <v>105</v>
      </c>
      <c r="L134" s="35"/>
      <c r="M134" s="208" t="s">
        <v>17</v>
      </c>
      <c r="N134" s="209" t="s">
        <v>37</v>
      </c>
      <c r="O134" s="181">
        <v>0</v>
      </c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83" t="s">
        <v>200</v>
      </c>
      <c r="AT134" s="183" t="s">
        <v>197</v>
      </c>
      <c r="AU134" s="183" t="s">
        <v>74</v>
      </c>
      <c r="AY134" s="14" t="s">
        <v>107</v>
      </c>
      <c r="BE134" s="184">
        <f>IF(N134="základní",J134,0)</f>
        <v>139000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4" t="s">
        <v>74</v>
      </c>
      <c r="BK134" s="184">
        <f>ROUND(I134*H134,2)</f>
        <v>139000</v>
      </c>
      <c r="BL134" s="14" t="s">
        <v>200</v>
      </c>
      <c r="BM134" s="183" t="s">
        <v>221</v>
      </c>
    </row>
    <row r="135" s="2" customFormat="1">
      <c r="A135" s="29"/>
      <c r="B135" s="30"/>
      <c r="C135" s="31"/>
      <c r="D135" s="185" t="s">
        <v>110</v>
      </c>
      <c r="E135" s="31"/>
      <c r="F135" s="186" t="s">
        <v>220</v>
      </c>
      <c r="G135" s="31"/>
      <c r="H135" s="31"/>
      <c r="I135" s="31"/>
      <c r="J135" s="31"/>
      <c r="K135" s="31"/>
      <c r="L135" s="35"/>
      <c r="M135" s="187"/>
      <c r="N135" s="188"/>
      <c r="O135" s="74"/>
      <c r="P135" s="74"/>
      <c r="Q135" s="74"/>
      <c r="R135" s="74"/>
      <c r="S135" s="74"/>
      <c r="T135" s="75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110</v>
      </c>
      <c r="AU135" s="14" t="s">
        <v>74</v>
      </c>
    </row>
    <row r="136" s="2" customFormat="1" ht="16.5" customHeight="1">
      <c r="A136" s="29"/>
      <c r="B136" s="30"/>
      <c r="C136" s="202" t="s">
        <v>222</v>
      </c>
      <c r="D136" s="202" t="s">
        <v>197</v>
      </c>
      <c r="E136" s="203" t="s">
        <v>223</v>
      </c>
      <c r="F136" s="204" t="s">
        <v>224</v>
      </c>
      <c r="G136" s="205" t="s">
        <v>104</v>
      </c>
      <c r="H136" s="206">
        <v>10</v>
      </c>
      <c r="I136" s="207">
        <v>9210</v>
      </c>
      <c r="J136" s="207">
        <f>ROUND(I136*H136,2)</f>
        <v>92100</v>
      </c>
      <c r="K136" s="204" t="s">
        <v>105</v>
      </c>
      <c r="L136" s="35"/>
      <c r="M136" s="208" t="s">
        <v>17</v>
      </c>
      <c r="N136" s="209" t="s">
        <v>37</v>
      </c>
      <c r="O136" s="181">
        <v>0</v>
      </c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83" t="s">
        <v>200</v>
      </c>
      <c r="AT136" s="183" t="s">
        <v>197</v>
      </c>
      <c r="AU136" s="183" t="s">
        <v>74</v>
      </c>
      <c r="AY136" s="14" t="s">
        <v>107</v>
      </c>
      <c r="BE136" s="184">
        <f>IF(N136="základní",J136,0)</f>
        <v>92100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4" t="s">
        <v>74</v>
      </c>
      <c r="BK136" s="184">
        <f>ROUND(I136*H136,2)</f>
        <v>92100</v>
      </c>
      <c r="BL136" s="14" t="s">
        <v>200</v>
      </c>
      <c r="BM136" s="183" t="s">
        <v>225</v>
      </c>
    </row>
    <row r="137" s="2" customFormat="1">
      <c r="A137" s="29"/>
      <c r="B137" s="30"/>
      <c r="C137" s="31"/>
      <c r="D137" s="185" t="s">
        <v>110</v>
      </c>
      <c r="E137" s="31"/>
      <c r="F137" s="186" t="s">
        <v>226</v>
      </c>
      <c r="G137" s="31"/>
      <c r="H137" s="31"/>
      <c r="I137" s="31"/>
      <c r="J137" s="31"/>
      <c r="K137" s="31"/>
      <c r="L137" s="35"/>
      <c r="M137" s="187"/>
      <c r="N137" s="188"/>
      <c r="O137" s="74"/>
      <c r="P137" s="74"/>
      <c r="Q137" s="74"/>
      <c r="R137" s="74"/>
      <c r="S137" s="74"/>
      <c r="T137" s="75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110</v>
      </c>
      <c r="AU137" s="14" t="s">
        <v>74</v>
      </c>
    </row>
    <row r="138" s="2" customFormat="1" ht="16.5" customHeight="1">
      <c r="A138" s="29"/>
      <c r="B138" s="30"/>
      <c r="C138" s="202" t="s">
        <v>7</v>
      </c>
      <c r="D138" s="202" t="s">
        <v>197</v>
      </c>
      <c r="E138" s="203" t="s">
        <v>227</v>
      </c>
      <c r="F138" s="204" t="s">
        <v>228</v>
      </c>
      <c r="G138" s="205" t="s">
        <v>104</v>
      </c>
      <c r="H138" s="206">
        <v>10</v>
      </c>
      <c r="I138" s="207">
        <v>10700</v>
      </c>
      <c r="J138" s="207">
        <f>ROUND(I138*H138,2)</f>
        <v>107000</v>
      </c>
      <c r="K138" s="204" t="s">
        <v>105</v>
      </c>
      <c r="L138" s="35"/>
      <c r="M138" s="208" t="s">
        <v>17</v>
      </c>
      <c r="N138" s="209" t="s">
        <v>37</v>
      </c>
      <c r="O138" s="181">
        <v>0</v>
      </c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83" t="s">
        <v>200</v>
      </c>
      <c r="AT138" s="183" t="s">
        <v>197</v>
      </c>
      <c r="AU138" s="183" t="s">
        <v>74</v>
      </c>
      <c r="AY138" s="14" t="s">
        <v>107</v>
      </c>
      <c r="BE138" s="184">
        <f>IF(N138="základní",J138,0)</f>
        <v>107000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4" t="s">
        <v>74</v>
      </c>
      <c r="BK138" s="184">
        <f>ROUND(I138*H138,2)</f>
        <v>107000</v>
      </c>
      <c r="BL138" s="14" t="s">
        <v>200</v>
      </c>
      <c r="BM138" s="183" t="s">
        <v>229</v>
      </c>
    </row>
    <row r="139" s="2" customFormat="1">
      <c r="A139" s="29"/>
      <c r="B139" s="30"/>
      <c r="C139" s="31"/>
      <c r="D139" s="185" t="s">
        <v>110</v>
      </c>
      <c r="E139" s="31"/>
      <c r="F139" s="186" t="s">
        <v>230</v>
      </c>
      <c r="G139" s="31"/>
      <c r="H139" s="31"/>
      <c r="I139" s="31"/>
      <c r="J139" s="31"/>
      <c r="K139" s="31"/>
      <c r="L139" s="35"/>
      <c r="M139" s="187"/>
      <c r="N139" s="188"/>
      <c r="O139" s="74"/>
      <c r="P139" s="74"/>
      <c r="Q139" s="74"/>
      <c r="R139" s="74"/>
      <c r="S139" s="74"/>
      <c r="T139" s="75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110</v>
      </c>
      <c r="AU139" s="14" t="s">
        <v>74</v>
      </c>
    </row>
    <row r="140" s="2" customFormat="1" ht="16.5" customHeight="1">
      <c r="A140" s="29"/>
      <c r="B140" s="30"/>
      <c r="C140" s="202" t="s">
        <v>231</v>
      </c>
      <c r="D140" s="202" t="s">
        <v>197</v>
      </c>
      <c r="E140" s="203" t="s">
        <v>232</v>
      </c>
      <c r="F140" s="204" t="s">
        <v>233</v>
      </c>
      <c r="G140" s="205" t="s">
        <v>104</v>
      </c>
      <c r="H140" s="206">
        <v>10</v>
      </c>
      <c r="I140" s="207">
        <v>15100</v>
      </c>
      <c r="J140" s="207">
        <f>ROUND(I140*H140,2)</f>
        <v>151000</v>
      </c>
      <c r="K140" s="204" t="s">
        <v>105</v>
      </c>
      <c r="L140" s="35"/>
      <c r="M140" s="208" t="s">
        <v>17</v>
      </c>
      <c r="N140" s="209" t="s">
        <v>37</v>
      </c>
      <c r="O140" s="181">
        <v>0</v>
      </c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83" t="s">
        <v>200</v>
      </c>
      <c r="AT140" s="183" t="s">
        <v>197</v>
      </c>
      <c r="AU140" s="183" t="s">
        <v>74</v>
      </c>
      <c r="AY140" s="14" t="s">
        <v>107</v>
      </c>
      <c r="BE140" s="184">
        <f>IF(N140="základní",J140,0)</f>
        <v>151000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4" t="s">
        <v>74</v>
      </c>
      <c r="BK140" s="184">
        <f>ROUND(I140*H140,2)</f>
        <v>151000</v>
      </c>
      <c r="BL140" s="14" t="s">
        <v>200</v>
      </c>
      <c r="BM140" s="183" t="s">
        <v>234</v>
      </c>
    </row>
    <row r="141" s="2" customFormat="1">
      <c r="A141" s="29"/>
      <c r="B141" s="30"/>
      <c r="C141" s="31"/>
      <c r="D141" s="185" t="s">
        <v>110</v>
      </c>
      <c r="E141" s="31"/>
      <c r="F141" s="186" t="s">
        <v>235</v>
      </c>
      <c r="G141" s="31"/>
      <c r="H141" s="31"/>
      <c r="I141" s="31"/>
      <c r="J141" s="31"/>
      <c r="K141" s="31"/>
      <c r="L141" s="35"/>
      <c r="M141" s="187"/>
      <c r="N141" s="188"/>
      <c r="O141" s="74"/>
      <c r="P141" s="74"/>
      <c r="Q141" s="74"/>
      <c r="R141" s="74"/>
      <c r="S141" s="74"/>
      <c r="T141" s="75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110</v>
      </c>
      <c r="AU141" s="14" t="s">
        <v>74</v>
      </c>
    </row>
    <row r="142" s="2" customFormat="1" ht="16.5" customHeight="1">
      <c r="A142" s="29"/>
      <c r="B142" s="30"/>
      <c r="C142" s="202" t="s">
        <v>236</v>
      </c>
      <c r="D142" s="202" t="s">
        <v>197</v>
      </c>
      <c r="E142" s="203" t="s">
        <v>237</v>
      </c>
      <c r="F142" s="204" t="s">
        <v>238</v>
      </c>
      <c r="G142" s="205" t="s">
        <v>104</v>
      </c>
      <c r="H142" s="206">
        <v>10</v>
      </c>
      <c r="I142" s="207">
        <v>17400</v>
      </c>
      <c r="J142" s="207">
        <f>ROUND(I142*H142,2)</f>
        <v>174000</v>
      </c>
      <c r="K142" s="204" t="s">
        <v>105</v>
      </c>
      <c r="L142" s="35"/>
      <c r="M142" s="208" t="s">
        <v>17</v>
      </c>
      <c r="N142" s="209" t="s">
        <v>37</v>
      </c>
      <c r="O142" s="181">
        <v>0</v>
      </c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83" t="s">
        <v>200</v>
      </c>
      <c r="AT142" s="183" t="s">
        <v>197</v>
      </c>
      <c r="AU142" s="183" t="s">
        <v>74</v>
      </c>
      <c r="AY142" s="14" t="s">
        <v>107</v>
      </c>
      <c r="BE142" s="184">
        <f>IF(N142="základní",J142,0)</f>
        <v>174000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4" t="s">
        <v>74</v>
      </c>
      <c r="BK142" s="184">
        <f>ROUND(I142*H142,2)</f>
        <v>174000</v>
      </c>
      <c r="BL142" s="14" t="s">
        <v>200</v>
      </c>
      <c r="BM142" s="183" t="s">
        <v>239</v>
      </c>
    </row>
    <row r="143" s="2" customFormat="1">
      <c r="A143" s="29"/>
      <c r="B143" s="30"/>
      <c r="C143" s="31"/>
      <c r="D143" s="185" t="s">
        <v>110</v>
      </c>
      <c r="E143" s="31"/>
      <c r="F143" s="186" t="s">
        <v>240</v>
      </c>
      <c r="G143" s="31"/>
      <c r="H143" s="31"/>
      <c r="I143" s="31"/>
      <c r="J143" s="31"/>
      <c r="K143" s="31"/>
      <c r="L143" s="35"/>
      <c r="M143" s="187"/>
      <c r="N143" s="188"/>
      <c r="O143" s="74"/>
      <c r="P143" s="74"/>
      <c r="Q143" s="74"/>
      <c r="R143" s="74"/>
      <c r="S143" s="74"/>
      <c r="T143" s="75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110</v>
      </c>
      <c r="AU143" s="14" t="s">
        <v>74</v>
      </c>
    </row>
    <row r="144" s="2" customFormat="1" ht="16.5" customHeight="1">
      <c r="A144" s="29"/>
      <c r="B144" s="30"/>
      <c r="C144" s="202" t="s">
        <v>241</v>
      </c>
      <c r="D144" s="202" t="s">
        <v>197</v>
      </c>
      <c r="E144" s="203" t="s">
        <v>242</v>
      </c>
      <c r="F144" s="204" t="s">
        <v>243</v>
      </c>
      <c r="G144" s="205" t="s">
        <v>104</v>
      </c>
      <c r="H144" s="206">
        <v>10</v>
      </c>
      <c r="I144" s="207">
        <v>4040</v>
      </c>
      <c r="J144" s="207">
        <f>ROUND(I144*H144,2)</f>
        <v>40400</v>
      </c>
      <c r="K144" s="204" t="s">
        <v>105</v>
      </c>
      <c r="L144" s="35"/>
      <c r="M144" s="208" t="s">
        <v>17</v>
      </c>
      <c r="N144" s="209" t="s">
        <v>37</v>
      </c>
      <c r="O144" s="181">
        <v>0</v>
      </c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83" t="s">
        <v>200</v>
      </c>
      <c r="AT144" s="183" t="s">
        <v>197</v>
      </c>
      <c r="AU144" s="183" t="s">
        <v>74</v>
      </c>
      <c r="AY144" s="14" t="s">
        <v>107</v>
      </c>
      <c r="BE144" s="184">
        <f>IF(N144="základní",J144,0)</f>
        <v>40400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4" t="s">
        <v>74</v>
      </c>
      <c r="BK144" s="184">
        <f>ROUND(I144*H144,2)</f>
        <v>40400</v>
      </c>
      <c r="BL144" s="14" t="s">
        <v>200</v>
      </c>
      <c r="BM144" s="183" t="s">
        <v>244</v>
      </c>
    </row>
    <row r="145" s="2" customFormat="1">
      <c r="A145" s="29"/>
      <c r="B145" s="30"/>
      <c r="C145" s="31"/>
      <c r="D145" s="185" t="s">
        <v>110</v>
      </c>
      <c r="E145" s="31"/>
      <c r="F145" s="186" t="s">
        <v>245</v>
      </c>
      <c r="G145" s="31"/>
      <c r="H145" s="31"/>
      <c r="I145" s="31"/>
      <c r="J145" s="31"/>
      <c r="K145" s="31"/>
      <c r="L145" s="35"/>
      <c r="M145" s="210"/>
      <c r="N145" s="211"/>
      <c r="O145" s="212"/>
      <c r="P145" s="212"/>
      <c r="Q145" s="212"/>
      <c r="R145" s="212"/>
      <c r="S145" s="212"/>
      <c r="T145" s="213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110</v>
      </c>
      <c r="AU145" s="14" t="s">
        <v>74</v>
      </c>
    </row>
    <row r="146" s="2" customFormat="1" ht="6.96" customHeight="1">
      <c r="A146" s="29"/>
      <c r="B146" s="49"/>
      <c r="C146" s="50"/>
      <c r="D146" s="50"/>
      <c r="E146" s="50"/>
      <c r="F146" s="50"/>
      <c r="G146" s="50"/>
      <c r="H146" s="50"/>
      <c r="I146" s="50"/>
      <c r="J146" s="50"/>
      <c r="K146" s="50"/>
      <c r="L146" s="35"/>
      <c r="M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</row>
  </sheetData>
  <sheetProtection sheet="1" autoFilter="0" formatColumns="0" formatRows="0" objects="1" scenarios="1" spinCount="100000" saltValue="NJgugpBI5ujJg2njueO4gqPkryQmF4CGQvsh65o70AczXJIObJoDiewo6BWuNjcWWjtSC0RR2Z+VzK02A3V8/A==" hashValue="xWybo5+O7Zrya9Dv1EGDIqMNaMK4wZFyqAK5FfFyIszTCRbZ8SYk0mkNwKHPgxfEZWo3Qub7vSuG37cGZwNQUQ==" algorithmName="SHA-512" password="CC35"/>
  <autoFilter ref="C79:K14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79</v>
      </c>
    </row>
    <row r="3" hidden="1" s="1" customFormat="1" ht="6.96" customHeight="1">
      <c r="B3" s="118"/>
      <c r="C3" s="119"/>
      <c r="D3" s="119"/>
      <c r="E3" s="119"/>
      <c r="F3" s="119"/>
      <c r="G3" s="119"/>
      <c r="H3" s="119"/>
      <c r="I3" s="119"/>
      <c r="J3" s="119"/>
      <c r="K3" s="119"/>
      <c r="L3" s="17"/>
      <c r="AT3" s="14" t="s">
        <v>76</v>
      </c>
    </row>
    <row r="4" hidden="1" s="1" customFormat="1" ht="24.96" customHeight="1">
      <c r="B4" s="17"/>
      <c r="D4" s="120" t="s">
        <v>80</v>
      </c>
      <c r="L4" s="17"/>
      <c r="M4" s="121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22" t="s">
        <v>14</v>
      </c>
      <c r="L6" s="17"/>
    </row>
    <row r="7" hidden="1" s="1" customFormat="1" ht="16.5" customHeight="1">
      <c r="B7" s="17"/>
      <c r="E7" s="123" t="str">
        <f>'Rekapitulace stavby'!K6</f>
        <v>Servis klimatizací OŘ Brno 2</v>
      </c>
      <c r="F7" s="122"/>
      <c r="G7" s="122"/>
      <c r="H7" s="122"/>
      <c r="L7" s="17"/>
    </row>
    <row r="8" hidden="1" s="2" customFormat="1" ht="12" customHeight="1">
      <c r="A8" s="29"/>
      <c r="B8" s="35"/>
      <c r="C8" s="29"/>
      <c r="D8" s="122" t="s">
        <v>81</v>
      </c>
      <c r="E8" s="29"/>
      <c r="F8" s="29"/>
      <c r="G8" s="29"/>
      <c r="H8" s="29"/>
      <c r="I8" s="29"/>
      <c r="J8" s="29"/>
      <c r="K8" s="29"/>
      <c r="L8" s="124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hidden="1" s="2" customFormat="1" ht="16.5" customHeight="1">
      <c r="A9" s="29"/>
      <c r="B9" s="35"/>
      <c r="C9" s="29"/>
      <c r="D9" s="29"/>
      <c r="E9" s="125" t="s">
        <v>246</v>
      </c>
      <c r="F9" s="29"/>
      <c r="G9" s="29"/>
      <c r="H9" s="29"/>
      <c r="I9" s="29"/>
      <c r="J9" s="29"/>
      <c r="K9" s="29"/>
      <c r="L9" s="124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hidden="1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124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hidden="1" s="2" customFormat="1" ht="12" customHeight="1">
      <c r="A11" s="29"/>
      <c r="B11" s="35"/>
      <c r="C11" s="29"/>
      <c r="D11" s="122" t="s">
        <v>16</v>
      </c>
      <c r="E11" s="29"/>
      <c r="F11" s="126" t="s">
        <v>17</v>
      </c>
      <c r="G11" s="29"/>
      <c r="H11" s="29"/>
      <c r="I11" s="122" t="s">
        <v>18</v>
      </c>
      <c r="J11" s="126" t="s">
        <v>17</v>
      </c>
      <c r="K11" s="29"/>
      <c r="L11" s="124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hidden="1" s="2" customFormat="1" ht="12" customHeight="1">
      <c r="A12" s="29"/>
      <c r="B12" s="35"/>
      <c r="C12" s="29"/>
      <c r="D12" s="122" t="s">
        <v>19</v>
      </c>
      <c r="E12" s="29"/>
      <c r="F12" s="126" t="s">
        <v>20</v>
      </c>
      <c r="G12" s="29"/>
      <c r="H12" s="29"/>
      <c r="I12" s="122" t="s">
        <v>21</v>
      </c>
      <c r="J12" s="127" t="str">
        <f>'Rekapitulace stavby'!AN8</f>
        <v>3. 11. 2025</v>
      </c>
      <c r="K12" s="29"/>
      <c r="L12" s="124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hidden="1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124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hidden="1" s="2" customFormat="1" ht="12" customHeight="1">
      <c r="A14" s="29"/>
      <c r="B14" s="35"/>
      <c r="C14" s="29"/>
      <c r="D14" s="122" t="s">
        <v>23</v>
      </c>
      <c r="E14" s="29"/>
      <c r="F14" s="29"/>
      <c r="G14" s="29"/>
      <c r="H14" s="29"/>
      <c r="I14" s="122" t="s">
        <v>24</v>
      </c>
      <c r="J14" s="126" t="str">
        <f>IF('Rekapitulace stavby'!AN10="","",'Rekapitulace stavby'!AN10)</f>
        <v/>
      </c>
      <c r="K14" s="29"/>
      <c r="L14" s="124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hidden="1" s="2" customFormat="1" ht="18" customHeight="1">
      <c r="A15" s="29"/>
      <c r="B15" s="35"/>
      <c r="C15" s="29"/>
      <c r="D15" s="29"/>
      <c r="E15" s="126" t="str">
        <f>IF('Rekapitulace stavby'!E11="","",'Rekapitulace stavby'!E11)</f>
        <v xml:space="preserve"> </v>
      </c>
      <c r="F15" s="29"/>
      <c r="G15" s="29"/>
      <c r="H15" s="29"/>
      <c r="I15" s="122" t="s">
        <v>25</v>
      </c>
      <c r="J15" s="126" t="str">
        <f>IF('Rekapitulace stavby'!AN11="","",'Rekapitulace stavby'!AN11)</f>
        <v/>
      </c>
      <c r="K15" s="29"/>
      <c r="L15" s="124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hidden="1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124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hidden="1" s="2" customFormat="1" ht="12" customHeight="1">
      <c r="A17" s="29"/>
      <c r="B17" s="35"/>
      <c r="C17" s="29"/>
      <c r="D17" s="122" t="s">
        <v>26</v>
      </c>
      <c r="E17" s="29"/>
      <c r="F17" s="29"/>
      <c r="G17" s="29"/>
      <c r="H17" s="29"/>
      <c r="I17" s="122" t="s">
        <v>24</v>
      </c>
      <c r="J17" s="126" t="str">
        <f>'Rekapitulace stavby'!AN13</f>
        <v/>
      </c>
      <c r="K17" s="29"/>
      <c r="L17" s="124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hidden="1" s="2" customFormat="1" ht="18" customHeight="1">
      <c r="A18" s="29"/>
      <c r="B18" s="35"/>
      <c r="C18" s="29"/>
      <c r="D18" s="29"/>
      <c r="E18" s="126" t="str">
        <f>'Rekapitulace stavby'!E14</f>
        <v xml:space="preserve"> </v>
      </c>
      <c r="F18" s="126"/>
      <c r="G18" s="126"/>
      <c r="H18" s="126"/>
      <c r="I18" s="122" t="s">
        <v>25</v>
      </c>
      <c r="J18" s="126" t="str">
        <f>'Rekapitulace stavby'!AN14</f>
        <v/>
      </c>
      <c r="K18" s="29"/>
      <c r="L18" s="124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hidden="1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124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hidden="1" s="2" customFormat="1" ht="12" customHeight="1">
      <c r="A20" s="29"/>
      <c r="B20" s="35"/>
      <c r="C20" s="29"/>
      <c r="D20" s="122" t="s">
        <v>27</v>
      </c>
      <c r="E20" s="29"/>
      <c r="F20" s="29"/>
      <c r="G20" s="29"/>
      <c r="H20" s="29"/>
      <c r="I20" s="122" t="s">
        <v>24</v>
      </c>
      <c r="J20" s="126" t="str">
        <f>IF('Rekapitulace stavby'!AN16="","",'Rekapitulace stavby'!AN16)</f>
        <v/>
      </c>
      <c r="K20" s="29"/>
      <c r="L20" s="124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hidden="1" s="2" customFormat="1" ht="18" customHeight="1">
      <c r="A21" s="29"/>
      <c r="B21" s="35"/>
      <c r="C21" s="29"/>
      <c r="D21" s="29"/>
      <c r="E21" s="126" t="str">
        <f>IF('Rekapitulace stavby'!E17="","",'Rekapitulace stavby'!E17)</f>
        <v xml:space="preserve"> </v>
      </c>
      <c r="F21" s="29"/>
      <c r="G21" s="29"/>
      <c r="H21" s="29"/>
      <c r="I21" s="122" t="s">
        <v>25</v>
      </c>
      <c r="J21" s="126" t="str">
        <f>IF('Rekapitulace stavby'!AN17="","",'Rekapitulace stavby'!AN17)</f>
        <v/>
      </c>
      <c r="K21" s="29"/>
      <c r="L21" s="124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hidden="1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124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hidden="1" s="2" customFormat="1" ht="12" customHeight="1">
      <c r="A23" s="29"/>
      <c r="B23" s="35"/>
      <c r="C23" s="29"/>
      <c r="D23" s="122" t="s">
        <v>29</v>
      </c>
      <c r="E23" s="29"/>
      <c r="F23" s="29"/>
      <c r="G23" s="29"/>
      <c r="H23" s="29"/>
      <c r="I23" s="122" t="s">
        <v>24</v>
      </c>
      <c r="J23" s="126" t="str">
        <f>IF('Rekapitulace stavby'!AN19="","",'Rekapitulace stavby'!AN19)</f>
        <v/>
      </c>
      <c r="K23" s="29"/>
      <c r="L23" s="124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hidden="1" s="2" customFormat="1" ht="18" customHeight="1">
      <c r="A24" s="29"/>
      <c r="B24" s="35"/>
      <c r="C24" s="29"/>
      <c r="D24" s="29"/>
      <c r="E24" s="126" t="str">
        <f>IF('Rekapitulace stavby'!E20="","",'Rekapitulace stavby'!E20)</f>
        <v xml:space="preserve"> </v>
      </c>
      <c r="F24" s="29"/>
      <c r="G24" s="29"/>
      <c r="H24" s="29"/>
      <c r="I24" s="122" t="s">
        <v>25</v>
      </c>
      <c r="J24" s="126" t="str">
        <f>IF('Rekapitulace stavby'!AN20="","",'Rekapitulace stavby'!AN20)</f>
        <v/>
      </c>
      <c r="K24" s="29"/>
      <c r="L24" s="124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hidden="1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124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hidden="1" s="2" customFormat="1" ht="12" customHeight="1">
      <c r="A26" s="29"/>
      <c r="B26" s="35"/>
      <c r="C26" s="29"/>
      <c r="D26" s="122" t="s">
        <v>30</v>
      </c>
      <c r="E26" s="29"/>
      <c r="F26" s="29"/>
      <c r="G26" s="29"/>
      <c r="H26" s="29"/>
      <c r="I26" s="29"/>
      <c r="J26" s="29"/>
      <c r="K26" s="29"/>
      <c r="L26" s="124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hidden="1" s="8" customFormat="1" ht="16.5" customHeight="1">
      <c r="A27" s="128"/>
      <c r="B27" s="129"/>
      <c r="C27" s="128"/>
      <c r="D27" s="128"/>
      <c r="E27" s="130" t="s">
        <v>17</v>
      </c>
      <c r="F27" s="130"/>
      <c r="G27" s="130"/>
      <c r="H27" s="130"/>
      <c r="I27" s="128"/>
      <c r="J27" s="128"/>
      <c r="K27" s="128"/>
      <c r="L27" s="131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</row>
    <row r="28" hidden="1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124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hidden="1" s="2" customFormat="1" ht="6.96" customHeight="1">
      <c r="A29" s="29"/>
      <c r="B29" s="35"/>
      <c r="C29" s="29"/>
      <c r="D29" s="132"/>
      <c r="E29" s="132"/>
      <c r="F29" s="132"/>
      <c r="G29" s="132"/>
      <c r="H29" s="132"/>
      <c r="I29" s="132"/>
      <c r="J29" s="132"/>
      <c r="K29" s="132"/>
      <c r="L29" s="124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hidden="1" s="2" customFormat="1" ht="25.44" customHeight="1">
      <c r="A30" s="29"/>
      <c r="B30" s="35"/>
      <c r="C30" s="29"/>
      <c r="D30" s="133" t="s">
        <v>32</v>
      </c>
      <c r="E30" s="29"/>
      <c r="F30" s="29"/>
      <c r="G30" s="29"/>
      <c r="H30" s="29"/>
      <c r="I30" s="29"/>
      <c r="J30" s="134">
        <f>ROUND(J81, 2)</f>
        <v>1012900</v>
      </c>
      <c r="K30" s="29"/>
      <c r="L30" s="124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hidden="1" s="2" customFormat="1" ht="6.96" customHeight="1">
      <c r="A31" s="29"/>
      <c r="B31" s="35"/>
      <c r="C31" s="29"/>
      <c r="D31" s="132"/>
      <c r="E31" s="132"/>
      <c r="F31" s="132"/>
      <c r="G31" s="132"/>
      <c r="H31" s="132"/>
      <c r="I31" s="132"/>
      <c r="J31" s="132"/>
      <c r="K31" s="132"/>
      <c r="L31" s="124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hidden="1" s="2" customFormat="1" ht="14.4" customHeight="1">
      <c r="A32" s="29"/>
      <c r="B32" s="35"/>
      <c r="C32" s="29"/>
      <c r="D32" s="29"/>
      <c r="E32" s="29"/>
      <c r="F32" s="135" t="s">
        <v>34</v>
      </c>
      <c r="G32" s="29"/>
      <c r="H32" s="29"/>
      <c r="I32" s="135" t="s">
        <v>33</v>
      </c>
      <c r="J32" s="135" t="s">
        <v>35</v>
      </c>
      <c r="K32" s="29"/>
      <c r="L32" s="124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hidden="1" s="2" customFormat="1" ht="14.4" customHeight="1">
      <c r="A33" s="29"/>
      <c r="B33" s="35"/>
      <c r="C33" s="29"/>
      <c r="D33" s="136" t="s">
        <v>36</v>
      </c>
      <c r="E33" s="122" t="s">
        <v>37</v>
      </c>
      <c r="F33" s="137">
        <f>ROUND((SUM(BE81:BE89)),  2)</f>
        <v>1012900</v>
      </c>
      <c r="G33" s="29"/>
      <c r="H33" s="29"/>
      <c r="I33" s="138">
        <v>0.20999999999999999</v>
      </c>
      <c r="J33" s="137">
        <f>ROUND(((SUM(BE81:BE89))*I33),  2)</f>
        <v>212709</v>
      </c>
      <c r="K33" s="29"/>
      <c r="L33" s="124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hidden="1" s="2" customFormat="1" ht="14.4" customHeight="1">
      <c r="A34" s="29"/>
      <c r="B34" s="35"/>
      <c r="C34" s="29"/>
      <c r="D34" s="29"/>
      <c r="E34" s="122" t="s">
        <v>38</v>
      </c>
      <c r="F34" s="137">
        <f>ROUND((SUM(BF81:BF89)),  2)</f>
        <v>0</v>
      </c>
      <c r="G34" s="29"/>
      <c r="H34" s="29"/>
      <c r="I34" s="138">
        <v>0.14999999999999999</v>
      </c>
      <c r="J34" s="137">
        <f>ROUND(((SUM(BF81:BF89))*I34),  2)</f>
        <v>0</v>
      </c>
      <c r="K34" s="29"/>
      <c r="L34" s="124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22" t="s">
        <v>39</v>
      </c>
      <c r="F35" s="137">
        <f>ROUND((SUM(BG81:BG89)),  2)</f>
        <v>0</v>
      </c>
      <c r="G35" s="29"/>
      <c r="H35" s="29"/>
      <c r="I35" s="138">
        <v>0.20999999999999999</v>
      </c>
      <c r="J35" s="137">
        <f>0</f>
        <v>0</v>
      </c>
      <c r="K35" s="29"/>
      <c r="L35" s="124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22" t="s">
        <v>40</v>
      </c>
      <c r="F36" s="137">
        <f>ROUND((SUM(BH81:BH89)),  2)</f>
        <v>0</v>
      </c>
      <c r="G36" s="29"/>
      <c r="H36" s="29"/>
      <c r="I36" s="138">
        <v>0.14999999999999999</v>
      </c>
      <c r="J36" s="137">
        <f>0</f>
        <v>0</v>
      </c>
      <c r="K36" s="29"/>
      <c r="L36" s="124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22" t="s">
        <v>41</v>
      </c>
      <c r="F37" s="137">
        <f>ROUND((SUM(BI81:BI89)),  2)</f>
        <v>0</v>
      </c>
      <c r="G37" s="29"/>
      <c r="H37" s="29"/>
      <c r="I37" s="138">
        <v>0</v>
      </c>
      <c r="J37" s="137">
        <f>0</f>
        <v>0</v>
      </c>
      <c r="K37" s="29"/>
      <c r="L37" s="124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hidden="1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124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hidden="1" s="2" customFormat="1" ht="25.44" customHeight="1">
      <c r="A39" s="29"/>
      <c r="B39" s="35"/>
      <c r="C39" s="139"/>
      <c r="D39" s="140" t="s">
        <v>42</v>
      </c>
      <c r="E39" s="141"/>
      <c r="F39" s="141"/>
      <c r="G39" s="142" t="s">
        <v>43</v>
      </c>
      <c r="H39" s="143" t="s">
        <v>44</v>
      </c>
      <c r="I39" s="141"/>
      <c r="J39" s="144">
        <f>SUM(J30:J37)</f>
        <v>1225609</v>
      </c>
      <c r="K39" s="145"/>
      <c r="L39" s="124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hidden="1" s="2" customFormat="1" ht="14.4" customHeight="1">
      <c r="A40" s="29"/>
      <c r="B40" s="146"/>
      <c r="C40" s="147"/>
      <c r="D40" s="147"/>
      <c r="E40" s="147"/>
      <c r="F40" s="147"/>
      <c r="G40" s="147"/>
      <c r="H40" s="147"/>
      <c r="I40" s="147"/>
      <c r="J40" s="147"/>
      <c r="K40" s="147"/>
      <c r="L40" s="124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hidden="1"/>
    <row r="42" hidden="1"/>
    <row r="43" hidden="1"/>
    <row r="44" hidden="1" s="2" customFormat="1" ht="6.96" customHeight="1">
      <c r="A44" s="29"/>
      <c r="B44" s="148"/>
      <c r="C44" s="149"/>
      <c r="D44" s="149"/>
      <c r="E44" s="149"/>
      <c r="F44" s="149"/>
      <c r="G44" s="149"/>
      <c r="H44" s="149"/>
      <c r="I44" s="149"/>
      <c r="J44" s="149"/>
      <c r="K44" s="149"/>
      <c r="L44" s="124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hidden="1" s="2" customFormat="1" ht="24.96" customHeight="1">
      <c r="A45" s="29"/>
      <c r="B45" s="30"/>
      <c r="C45" s="20" t="s">
        <v>83</v>
      </c>
      <c r="D45" s="31"/>
      <c r="E45" s="31"/>
      <c r="F45" s="31"/>
      <c r="G45" s="31"/>
      <c r="H45" s="31"/>
      <c r="I45" s="31"/>
      <c r="J45" s="31"/>
      <c r="K45" s="31"/>
      <c r="L45" s="124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hidden="1" s="2" customFormat="1" ht="6.96" customHeight="1">
      <c r="A46" s="29"/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124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hidden="1" s="2" customFormat="1" ht="12" customHeight="1">
      <c r="A47" s="29"/>
      <c r="B47" s="30"/>
      <c r="C47" s="26" t="s">
        <v>14</v>
      </c>
      <c r="D47" s="31"/>
      <c r="E47" s="31"/>
      <c r="F47" s="31"/>
      <c r="G47" s="31"/>
      <c r="H47" s="31"/>
      <c r="I47" s="31"/>
      <c r="J47" s="31"/>
      <c r="K47" s="31"/>
      <c r="L47" s="124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hidden="1" s="2" customFormat="1" ht="16.5" customHeight="1">
      <c r="A48" s="29"/>
      <c r="B48" s="30"/>
      <c r="C48" s="31"/>
      <c r="D48" s="31"/>
      <c r="E48" s="150" t="str">
        <f>E7</f>
        <v>Servis klimatizací OŘ Brno 2</v>
      </c>
      <c r="F48" s="26"/>
      <c r="G48" s="26"/>
      <c r="H48" s="26"/>
      <c r="I48" s="31"/>
      <c r="J48" s="31"/>
      <c r="K48" s="31"/>
      <c r="L48" s="124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hidden="1" s="2" customFormat="1" ht="12" customHeight="1">
      <c r="A49" s="29"/>
      <c r="B49" s="30"/>
      <c r="C49" s="26" t="s">
        <v>81</v>
      </c>
      <c r="D49" s="31"/>
      <c r="E49" s="31"/>
      <c r="F49" s="31"/>
      <c r="G49" s="31"/>
      <c r="H49" s="31"/>
      <c r="I49" s="31"/>
      <c r="J49" s="31"/>
      <c r="K49" s="31"/>
      <c r="L49" s="124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hidden="1" s="2" customFormat="1" ht="16.5" customHeight="1">
      <c r="A50" s="29"/>
      <c r="B50" s="30"/>
      <c r="C50" s="31"/>
      <c r="D50" s="31"/>
      <c r="E50" s="59" t="str">
        <f>E9</f>
        <v>02 - ostatní</v>
      </c>
      <c r="F50" s="31"/>
      <c r="G50" s="31"/>
      <c r="H50" s="31"/>
      <c r="I50" s="31"/>
      <c r="J50" s="31"/>
      <c r="K50" s="31"/>
      <c r="L50" s="124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hidden="1" s="2" customFormat="1" ht="6.96" customHeight="1">
      <c r="A51" s="29"/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124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hidden="1" s="2" customFormat="1" ht="12" customHeight="1">
      <c r="A52" s="29"/>
      <c r="B52" s="30"/>
      <c r="C52" s="26" t="s">
        <v>19</v>
      </c>
      <c r="D52" s="31"/>
      <c r="E52" s="31"/>
      <c r="F52" s="23" t="str">
        <f>F12</f>
        <v xml:space="preserve"> </v>
      </c>
      <c r="G52" s="31"/>
      <c r="H52" s="31"/>
      <c r="I52" s="26" t="s">
        <v>21</v>
      </c>
      <c r="J52" s="62" t="str">
        <f>IF(J12="","",J12)</f>
        <v>3. 11. 2025</v>
      </c>
      <c r="K52" s="31"/>
      <c r="L52" s="124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hidden="1" s="2" customFormat="1" ht="6.96" customHeight="1">
      <c r="A53" s="29"/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124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hidden="1" s="2" customFormat="1" ht="15.15" customHeight="1">
      <c r="A54" s="29"/>
      <c r="B54" s="30"/>
      <c r="C54" s="26" t="s">
        <v>23</v>
      </c>
      <c r="D54" s="31"/>
      <c r="E54" s="31"/>
      <c r="F54" s="23" t="str">
        <f>E15</f>
        <v xml:space="preserve"> </v>
      </c>
      <c r="G54" s="31"/>
      <c r="H54" s="31"/>
      <c r="I54" s="26" t="s">
        <v>27</v>
      </c>
      <c r="J54" s="27" t="str">
        <f>E21</f>
        <v xml:space="preserve"> </v>
      </c>
      <c r="K54" s="31"/>
      <c r="L54" s="124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hidden="1" s="2" customFormat="1" ht="15.15" customHeight="1">
      <c r="A55" s="29"/>
      <c r="B55" s="30"/>
      <c r="C55" s="26" t="s">
        <v>26</v>
      </c>
      <c r="D55" s="31"/>
      <c r="E55" s="31"/>
      <c r="F55" s="23" t="str">
        <f>IF(E18="","",E18)</f>
        <v xml:space="preserve"> </v>
      </c>
      <c r="G55" s="31"/>
      <c r="H55" s="31"/>
      <c r="I55" s="26" t="s">
        <v>29</v>
      </c>
      <c r="J55" s="27" t="str">
        <f>E24</f>
        <v xml:space="preserve"> </v>
      </c>
      <c r="K55" s="31"/>
      <c r="L55" s="124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hidden="1" s="2" customFormat="1" ht="10.32" customHeight="1">
      <c r="A56" s="29"/>
      <c r="B56" s="30"/>
      <c r="C56" s="31"/>
      <c r="D56" s="31"/>
      <c r="E56" s="31"/>
      <c r="F56" s="31"/>
      <c r="G56" s="31"/>
      <c r="H56" s="31"/>
      <c r="I56" s="31"/>
      <c r="J56" s="31"/>
      <c r="K56" s="31"/>
      <c r="L56" s="124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hidden="1" s="2" customFormat="1" ht="29.28" customHeight="1">
      <c r="A57" s="29"/>
      <c r="B57" s="30"/>
      <c r="C57" s="151" t="s">
        <v>84</v>
      </c>
      <c r="D57" s="152"/>
      <c r="E57" s="152"/>
      <c r="F57" s="152"/>
      <c r="G57" s="152"/>
      <c r="H57" s="152"/>
      <c r="I57" s="152"/>
      <c r="J57" s="153" t="s">
        <v>85</v>
      </c>
      <c r="K57" s="152"/>
      <c r="L57" s="124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hidden="1" s="2" customFormat="1" ht="10.32" customHeight="1">
      <c r="A58" s="29"/>
      <c r="B58" s="30"/>
      <c r="C58" s="31"/>
      <c r="D58" s="31"/>
      <c r="E58" s="31"/>
      <c r="F58" s="31"/>
      <c r="G58" s="31"/>
      <c r="H58" s="31"/>
      <c r="I58" s="31"/>
      <c r="J58" s="31"/>
      <c r="K58" s="31"/>
      <c r="L58" s="124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hidden="1" s="2" customFormat="1" ht="22.8" customHeight="1">
      <c r="A59" s="29"/>
      <c r="B59" s="30"/>
      <c r="C59" s="154" t="s">
        <v>64</v>
      </c>
      <c r="D59" s="31"/>
      <c r="E59" s="31"/>
      <c r="F59" s="31"/>
      <c r="G59" s="31"/>
      <c r="H59" s="31"/>
      <c r="I59" s="31"/>
      <c r="J59" s="92">
        <f>J81</f>
        <v>1012900</v>
      </c>
      <c r="K59" s="31"/>
      <c r="L59" s="124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4" t="s">
        <v>86</v>
      </c>
    </row>
    <row r="60" hidden="1" s="9" customFormat="1" ht="24.96" customHeight="1">
      <c r="A60" s="9"/>
      <c r="B60" s="155"/>
      <c r="C60" s="156"/>
      <c r="D60" s="157" t="s">
        <v>87</v>
      </c>
      <c r="E60" s="158"/>
      <c r="F60" s="158"/>
      <c r="G60" s="158"/>
      <c r="H60" s="158"/>
      <c r="I60" s="158"/>
      <c r="J60" s="159">
        <f>J82</f>
        <v>1012900</v>
      </c>
      <c r="K60" s="156"/>
      <c r="L60" s="16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2" customFormat="1" ht="19.92" customHeight="1">
      <c r="A61" s="12"/>
      <c r="B61" s="214"/>
      <c r="C61" s="215"/>
      <c r="D61" s="216" t="s">
        <v>247</v>
      </c>
      <c r="E61" s="217"/>
      <c r="F61" s="217"/>
      <c r="G61" s="217"/>
      <c r="H61" s="217"/>
      <c r="I61" s="217"/>
      <c r="J61" s="218">
        <f>J87</f>
        <v>929000</v>
      </c>
      <c r="K61" s="215"/>
      <c r="L61" s="219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hidden="1" s="2" customFormat="1" ht="21.84" customHeight="1">
      <c r="A62" s="29"/>
      <c r="B62" s="30"/>
      <c r="C62" s="31"/>
      <c r="D62" s="31"/>
      <c r="E62" s="31"/>
      <c r="F62" s="31"/>
      <c r="G62" s="31"/>
      <c r="H62" s="31"/>
      <c r="I62" s="31"/>
      <c r="J62" s="31"/>
      <c r="K62" s="31"/>
      <c r="L62" s="124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</row>
    <row r="63" hidden="1" s="2" customFormat="1" ht="6.96" customHeight="1">
      <c r="A63" s="29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124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</row>
    <row r="64" hidden="1"/>
    <row r="65" hidden="1"/>
    <row r="66" hidden="1"/>
    <row r="67" s="2" customFormat="1" ht="6.96" customHeight="1">
      <c r="A67" s="29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124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68" s="2" customFormat="1" ht="24.96" customHeight="1">
      <c r="A68" s="29"/>
      <c r="B68" s="30"/>
      <c r="C68" s="20" t="s">
        <v>88</v>
      </c>
      <c r="D68" s="31"/>
      <c r="E68" s="31"/>
      <c r="F68" s="31"/>
      <c r="G68" s="31"/>
      <c r="H68" s="31"/>
      <c r="I68" s="31"/>
      <c r="J68" s="31"/>
      <c r="K68" s="31"/>
      <c r="L68" s="124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="2" customFormat="1" ht="6.96" customHeight="1">
      <c r="A69" s="29"/>
      <c r="B69" s="30"/>
      <c r="C69" s="31"/>
      <c r="D69" s="31"/>
      <c r="E69" s="31"/>
      <c r="F69" s="31"/>
      <c r="G69" s="31"/>
      <c r="H69" s="31"/>
      <c r="I69" s="31"/>
      <c r="J69" s="31"/>
      <c r="K69" s="31"/>
      <c r="L69" s="124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="2" customFormat="1" ht="12" customHeight="1">
      <c r="A70" s="29"/>
      <c r="B70" s="30"/>
      <c r="C70" s="26" t="s">
        <v>14</v>
      </c>
      <c r="D70" s="31"/>
      <c r="E70" s="31"/>
      <c r="F70" s="31"/>
      <c r="G70" s="31"/>
      <c r="H70" s="31"/>
      <c r="I70" s="31"/>
      <c r="J70" s="31"/>
      <c r="K70" s="31"/>
      <c r="L70" s="124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="2" customFormat="1" ht="16.5" customHeight="1">
      <c r="A71" s="29"/>
      <c r="B71" s="30"/>
      <c r="C71" s="31"/>
      <c r="D71" s="31"/>
      <c r="E71" s="150" t="str">
        <f>E7</f>
        <v>Servis klimatizací OŘ Brno 2</v>
      </c>
      <c r="F71" s="26"/>
      <c r="G71" s="26"/>
      <c r="H71" s="26"/>
      <c r="I71" s="31"/>
      <c r="J71" s="31"/>
      <c r="K71" s="31"/>
      <c r="L71" s="124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="2" customFormat="1" ht="12" customHeight="1">
      <c r="A72" s="29"/>
      <c r="B72" s="30"/>
      <c r="C72" s="26" t="s">
        <v>81</v>
      </c>
      <c r="D72" s="31"/>
      <c r="E72" s="31"/>
      <c r="F72" s="31"/>
      <c r="G72" s="31"/>
      <c r="H72" s="31"/>
      <c r="I72" s="31"/>
      <c r="J72" s="31"/>
      <c r="K72" s="31"/>
      <c r="L72" s="124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="2" customFormat="1" ht="16.5" customHeight="1">
      <c r="A73" s="29"/>
      <c r="B73" s="30"/>
      <c r="C73" s="31"/>
      <c r="D73" s="31"/>
      <c r="E73" s="59" t="str">
        <f>E9</f>
        <v>02 - ostatní</v>
      </c>
      <c r="F73" s="31"/>
      <c r="G73" s="31"/>
      <c r="H73" s="31"/>
      <c r="I73" s="31"/>
      <c r="J73" s="31"/>
      <c r="K73" s="31"/>
      <c r="L73" s="124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="2" customFormat="1" ht="6.96" customHeight="1">
      <c r="A74" s="29"/>
      <c r="B74" s="30"/>
      <c r="C74" s="31"/>
      <c r="D74" s="31"/>
      <c r="E74" s="31"/>
      <c r="F74" s="31"/>
      <c r="G74" s="31"/>
      <c r="H74" s="31"/>
      <c r="I74" s="31"/>
      <c r="J74" s="31"/>
      <c r="K74" s="31"/>
      <c r="L74" s="124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="2" customFormat="1" ht="12" customHeight="1">
      <c r="A75" s="29"/>
      <c r="B75" s="30"/>
      <c r="C75" s="26" t="s">
        <v>19</v>
      </c>
      <c r="D75" s="31"/>
      <c r="E75" s="31"/>
      <c r="F75" s="23" t="str">
        <f>F12</f>
        <v xml:space="preserve"> </v>
      </c>
      <c r="G75" s="31"/>
      <c r="H75" s="31"/>
      <c r="I75" s="26" t="s">
        <v>21</v>
      </c>
      <c r="J75" s="62" t="str">
        <f>IF(J12="","",J12)</f>
        <v>3. 11. 2025</v>
      </c>
      <c r="K75" s="31"/>
      <c r="L75" s="124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="2" customFormat="1" ht="6.96" customHeigh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124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5.15" customHeight="1">
      <c r="A77" s="29"/>
      <c r="B77" s="30"/>
      <c r="C77" s="26" t="s">
        <v>23</v>
      </c>
      <c r="D77" s="31"/>
      <c r="E77" s="31"/>
      <c r="F77" s="23" t="str">
        <f>E15</f>
        <v xml:space="preserve"> </v>
      </c>
      <c r="G77" s="31"/>
      <c r="H77" s="31"/>
      <c r="I77" s="26" t="s">
        <v>27</v>
      </c>
      <c r="J77" s="27" t="str">
        <f>E21</f>
        <v xml:space="preserve"> </v>
      </c>
      <c r="K77" s="31"/>
      <c r="L77" s="124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="2" customFormat="1" ht="15.15" customHeight="1">
      <c r="A78" s="29"/>
      <c r="B78" s="30"/>
      <c r="C78" s="26" t="s">
        <v>26</v>
      </c>
      <c r="D78" s="31"/>
      <c r="E78" s="31"/>
      <c r="F78" s="23" t="str">
        <f>IF(E18="","",E18)</f>
        <v xml:space="preserve"> </v>
      </c>
      <c r="G78" s="31"/>
      <c r="H78" s="31"/>
      <c r="I78" s="26" t="s">
        <v>29</v>
      </c>
      <c r="J78" s="27" t="str">
        <f>E24</f>
        <v xml:space="preserve"> </v>
      </c>
      <c r="K78" s="31"/>
      <c r="L78" s="124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="2" customFormat="1" ht="10.32" customHeight="1">
      <c r="A79" s="29"/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124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="10" customFormat="1" ht="29.28" customHeight="1">
      <c r="A80" s="161"/>
      <c r="B80" s="162"/>
      <c r="C80" s="163" t="s">
        <v>89</v>
      </c>
      <c r="D80" s="164" t="s">
        <v>51</v>
      </c>
      <c r="E80" s="164" t="s">
        <v>47</v>
      </c>
      <c r="F80" s="164" t="s">
        <v>48</v>
      </c>
      <c r="G80" s="164" t="s">
        <v>90</v>
      </c>
      <c r="H80" s="164" t="s">
        <v>91</v>
      </c>
      <c r="I80" s="164" t="s">
        <v>92</v>
      </c>
      <c r="J80" s="164" t="s">
        <v>85</v>
      </c>
      <c r="K80" s="165" t="s">
        <v>93</v>
      </c>
      <c r="L80" s="166"/>
      <c r="M80" s="82" t="s">
        <v>17</v>
      </c>
      <c r="N80" s="83" t="s">
        <v>36</v>
      </c>
      <c r="O80" s="83" t="s">
        <v>94</v>
      </c>
      <c r="P80" s="83" t="s">
        <v>95</v>
      </c>
      <c r="Q80" s="83" t="s">
        <v>96</v>
      </c>
      <c r="R80" s="83" t="s">
        <v>97</v>
      </c>
      <c r="S80" s="83" t="s">
        <v>98</v>
      </c>
      <c r="T80" s="84" t="s">
        <v>99</v>
      </c>
      <c r="U80" s="161"/>
      <c r="V80" s="161"/>
      <c r="W80" s="161"/>
      <c r="X80" s="161"/>
      <c r="Y80" s="161"/>
      <c r="Z80" s="161"/>
      <c r="AA80" s="161"/>
      <c r="AB80" s="161"/>
      <c r="AC80" s="161"/>
      <c r="AD80" s="161"/>
      <c r="AE80" s="161"/>
    </row>
    <row r="81" s="2" customFormat="1" ht="22.8" customHeight="1">
      <c r="A81" s="29"/>
      <c r="B81" s="30"/>
      <c r="C81" s="89" t="s">
        <v>100</v>
      </c>
      <c r="D81" s="31"/>
      <c r="E81" s="31"/>
      <c r="F81" s="31"/>
      <c r="G81" s="31"/>
      <c r="H81" s="31"/>
      <c r="I81" s="31"/>
      <c r="J81" s="167">
        <f>BK81</f>
        <v>1012900</v>
      </c>
      <c r="K81" s="31"/>
      <c r="L81" s="35"/>
      <c r="M81" s="85"/>
      <c r="N81" s="168"/>
      <c r="O81" s="86"/>
      <c r="P81" s="169">
        <f>P82</f>
        <v>0</v>
      </c>
      <c r="Q81" s="86"/>
      <c r="R81" s="169">
        <f>R82</f>
        <v>0</v>
      </c>
      <c r="S81" s="86"/>
      <c r="T81" s="170">
        <f>T82</f>
        <v>0</v>
      </c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T81" s="14" t="s">
        <v>65</v>
      </c>
      <c r="AU81" s="14" t="s">
        <v>86</v>
      </c>
      <c r="BK81" s="171">
        <f>BK82</f>
        <v>1012900</v>
      </c>
    </row>
    <row r="82" s="11" customFormat="1" ht="25.92" customHeight="1">
      <c r="A82" s="11"/>
      <c r="B82" s="189"/>
      <c r="C82" s="190"/>
      <c r="D82" s="191" t="s">
        <v>65</v>
      </c>
      <c r="E82" s="192" t="s">
        <v>194</v>
      </c>
      <c r="F82" s="192" t="s">
        <v>195</v>
      </c>
      <c r="G82" s="190"/>
      <c r="H82" s="190"/>
      <c r="I82" s="190"/>
      <c r="J82" s="193">
        <f>BK82</f>
        <v>1012900</v>
      </c>
      <c r="K82" s="190"/>
      <c r="L82" s="194"/>
      <c r="M82" s="195"/>
      <c r="N82" s="196"/>
      <c r="O82" s="196"/>
      <c r="P82" s="197">
        <f>P83+SUM(P84:P87)</f>
        <v>0</v>
      </c>
      <c r="Q82" s="196"/>
      <c r="R82" s="197">
        <f>R83+SUM(R84:R87)</f>
        <v>0</v>
      </c>
      <c r="S82" s="196"/>
      <c r="T82" s="198">
        <f>T83+SUM(T84:T87)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9" t="s">
        <v>108</v>
      </c>
      <c r="AT82" s="200" t="s">
        <v>65</v>
      </c>
      <c r="AU82" s="200" t="s">
        <v>66</v>
      </c>
      <c r="AY82" s="199" t="s">
        <v>107</v>
      </c>
      <c r="BK82" s="201">
        <f>BK83+SUM(BK84:BK87)</f>
        <v>1012900</v>
      </c>
    </row>
    <row r="83" s="2" customFormat="1" ht="24.15" customHeight="1">
      <c r="A83" s="29"/>
      <c r="B83" s="30"/>
      <c r="C83" s="202" t="s">
        <v>74</v>
      </c>
      <c r="D83" s="202" t="s">
        <v>197</v>
      </c>
      <c r="E83" s="203" t="s">
        <v>248</v>
      </c>
      <c r="F83" s="204" t="s">
        <v>249</v>
      </c>
      <c r="G83" s="205" t="s">
        <v>104</v>
      </c>
      <c r="H83" s="206">
        <v>100</v>
      </c>
      <c r="I83" s="207">
        <v>435</v>
      </c>
      <c r="J83" s="207">
        <f>ROUND(I83*H83,2)</f>
        <v>43500</v>
      </c>
      <c r="K83" s="204" t="s">
        <v>105</v>
      </c>
      <c r="L83" s="35"/>
      <c r="M83" s="208" t="s">
        <v>17</v>
      </c>
      <c r="N83" s="209" t="s">
        <v>37</v>
      </c>
      <c r="O83" s="181">
        <v>0</v>
      </c>
      <c r="P83" s="181">
        <f>O83*H83</f>
        <v>0</v>
      </c>
      <c r="Q83" s="181">
        <v>0</v>
      </c>
      <c r="R83" s="181">
        <f>Q83*H83</f>
        <v>0</v>
      </c>
      <c r="S83" s="181">
        <v>0</v>
      </c>
      <c r="T83" s="182">
        <f>S83*H83</f>
        <v>0</v>
      </c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R83" s="183" t="s">
        <v>200</v>
      </c>
      <c r="AT83" s="183" t="s">
        <v>197</v>
      </c>
      <c r="AU83" s="183" t="s">
        <v>74</v>
      </c>
      <c r="AY83" s="14" t="s">
        <v>107</v>
      </c>
      <c r="BE83" s="184">
        <f>IF(N83="základní",J83,0)</f>
        <v>43500</v>
      </c>
      <c r="BF83" s="184">
        <f>IF(N83="snížená",J83,0)</f>
        <v>0</v>
      </c>
      <c r="BG83" s="184">
        <f>IF(N83="zákl. přenesená",J83,0)</f>
        <v>0</v>
      </c>
      <c r="BH83" s="184">
        <f>IF(N83="sníž. přenesená",J83,0)</f>
        <v>0</v>
      </c>
      <c r="BI83" s="184">
        <f>IF(N83="nulová",J83,0)</f>
        <v>0</v>
      </c>
      <c r="BJ83" s="14" t="s">
        <v>74</v>
      </c>
      <c r="BK83" s="184">
        <f>ROUND(I83*H83,2)</f>
        <v>43500</v>
      </c>
      <c r="BL83" s="14" t="s">
        <v>200</v>
      </c>
      <c r="BM83" s="183" t="s">
        <v>250</v>
      </c>
    </row>
    <row r="84" s="2" customFormat="1">
      <c r="A84" s="29"/>
      <c r="B84" s="30"/>
      <c r="C84" s="31"/>
      <c r="D84" s="185" t="s">
        <v>110</v>
      </c>
      <c r="E84" s="31"/>
      <c r="F84" s="186" t="s">
        <v>251</v>
      </c>
      <c r="G84" s="31"/>
      <c r="H84" s="31"/>
      <c r="I84" s="31"/>
      <c r="J84" s="31"/>
      <c r="K84" s="31"/>
      <c r="L84" s="35"/>
      <c r="M84" s="187"/>
      <c r="N84" s="188"/>
      <c r="O84" s="74"/>
      <c r="P84" s="74"/>
      <c r="Q84" s="74"/>
      <c r="R84" s="74"/>
      <c r="S84" s="74"/>
      <c r="T84" s="75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T84" s="14" t="s">
        <v>110</v>
      </c>
      <c r="AU84" s="14" t="s">
        <v>74</v>
      </c>
    </row>
    <row r="85" s="2" customFormat="1" ht="24.15" customHeight="1">
      <c r="A85" s="29"/>
      <c r="B85" s="30"/>
      <c r="C85" s="202" t="s">
        <v>76</v>
      </c>
      <c r="D85" s="202" t="s">
        <v>197</v>
      </c>
      <c r="E85" s="203" t="s">
        <v>252</v>
      </c>
      <c r="F85" s="204" t="s">
        <v>253</v>
      </c>
      <c r="G85" s="205" t="s">
        <v>104</v>
      </c>
      <c r="H85" s="206">
        <v>100</v>
      </c>
      <c r="I85" s="207">
        <v>404</v>
      </c>
      <c r="J85" s="207">
        <f>ROUND(I85*H85,2)</f>
        <v>40400</v>
      </c>
      <c r="K85" s="204" t="s">
        <v>105</v>
      </c>
      <c r="L85" s="35"/>
      <c r="M85" s="208" t="s">
        <v>17</v>
      </c>
      <c r="N85" s="209" t="s">
        <v>37</v>
      </c>
      <c r="O85" s="181">
        <v>0</v>
      </c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R85" s="183" t="s">
        <v>200</v>
      </c>
      <c r="AT85" s="183" t="s">
        <v>197</v>
      </c>
      <c r="AU85" s="183" t="s">
        <v>74</v>
      </c>
      <c r="AY85" s="14" t="s">
        <v>107</v>
      </c>
      <c r="BE85" s="184">
        <f>IF(N85="základní",J85,0)</f>
        <v>40400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4" t="s">
        <v>74</v>
      </c>
      <c r="BK85" s="184">
        <f>ROUND(I85*H85,2)</f>
        <v>40400</v>
      </c>
      <c r="BL85" s="14" t="s">
        <v>200</v>
      </c>
      <c r="BM85" s="183" t="s">
        <v>254</v>
      </c>
    </row>
    <row r="86" s="2" customFormat="1">
      <c r="A86" s="29"/>
      <c r="B86" s="30"/>
      <c r="C86" s="31"/>
      <c r="D86" s="185" t="s">
        <v>110</v>
      </c>
      <c r="E86" s="31"/>
      <c r="F86" s="186" t="s">
        <v>255</v>
      </c>
      <c r="G86" s="31"/>
      <c r="H86" s="31"/>
      <c r="I86" s="31"/>
      <c r="J86" s="31"/>
      <c r="K86" s="31"/>
      <c r="L86" s="35"/>
      <c r="M86" s="187"/>
      <c r="N86" s="188"/>
      <c r="O86" s="74"/>
      <c r="P86" s="74"/>
      <c r="Q86" s="74"/>
      <c r="R86" s="74"/>
      <c r="S86" s="74"/>
      <c r="T86" s="75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T86" s="14" t="s">
        <v>110</v>
      </c>
      <c r="AU86" s="14" t="s">
        <v>74</v>
      </c>
    </row>
    <row r="87" s="11" customFormat="1" ht="22.8" customHeight="1">
      <c r="A87" s="11"/>
      <c r="B87" s="189"/>
      <c r="C87" s="190"/>
      <c r="D87" s="191" t="s">
        <v>65</v>
      </c>
      <c r="E87" s="220" t="s">
        <v>256</v>
      </c>
      <c r="F87" s="220" t="s">
        <v>257</v>
      </c>
      <c r="G87" s="190"/>
      <c r="H87" s="190"/>
      <c r="I87" s="190"/>
      <c r="J87" s="221">
        <f>BK87</f>
        <v>929000</v>
      </c>
      <c r="K87" s="190"/>
      <c r="L87" s="194"/>
      <c r="M87" s="195"/>
      <c r="N87" s="196"/>
      <c r="O87" s="196"/>
      <c r="P87" s="197">
        <f>SUM(P88:P89)</f>
        <v>0</v>
      </c>
      <c r="Q87" s="196"/>
      <c r="R87" s="197">
        <f>SUM(R88:R89)</f>
        <v>0</v>
      </c>
      <c r="S87" s="196"/>
      <c r="T87" s="198">
        <f>SUM(T88:T89)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9" t="s">
        <v>108</v>
      </c>
      <c r="AT87" s="200" t="s">
        <v>65</v>
      </c>
      <c r="AU87" s="200" t="s">
        <v>74</v>
      </c>
      <c r="AY87" s="199" t="s">
        <v>107</v>
      </c>
      <c r="BK87" s="201">
        <f>SUM(BK88:BK89)</f>
        <v>929000</v>
      </c>
    </row>
    <row r="88" s="2" customFormat="1" ht="16.5" customHeight="1">
      <c r="A88" s="29"/>
      <c r="B88" s="30"/>
      <c r="C88" s="202" t="s">
        <v>135</v>
      </c>
      <c r="D88" s="202" t="s">
        <v>197</v>
      </c>
      <c r="E88" s="203" t="s">
        <v>258</v>
      </c>
      <c r="F88" s="204" t="s">
        <v>259</v>
      </c>
      <c r="G88" s="205" t="s">
        <v>260</v>
      </c>
      <c r="H88" s="206">
        <v>1000</v>
      </c>
      <c r="I88" s="207">
        <v>929</v>
      </c>
      <c r="J88" s="207">
        <f>ROUND(I88*H88,2)</f>
        <v>929000</v>
      </c>
      <c r="K88" s="204" t="s">
        <v>105</v>
      </c>
      <c r="L88" s="35"/>
      <c r="M88" s="208" t="s">
        <v>17</v>
      </c>
      <c r="N88" s="209" t="s">
        <v>37</v>
      </c>
      <c r="O88" s="181">
        <v>0</v>
      </c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83" t="s">
        <v>200</v>
      </c>
      <c r="AT88" s="183" t="s">
        <v>197</v>
      </c>
      <c r="AU88" s="183" t="s">
        <v>76</v>
      </c>
      <c r="AY88" s="14" t="s">
        <v>107</v>
      </c>
      <c r="BE88" s="184">
        <f>IF(N88="základní",J88,0)</f>
        <v>929000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4" t="s">
        <v>74</v>
      </c>
      <c r="BK88" s="184">
        <f>ROUND(I88*H88,2)</f>
        <v>929000</v>
      </c>
      <c r="BL88" s="14" t="s">
        <v>200</v>
      </c>
      <c r="BM88" s="183" t="s">
        <v>261</v>
      </c>
    </row>
    <row r="89" s="2" customFormat="1">
      <c r="A89" s="29"/>
      <c r="B89" s="30"/>
      <c r="C89" s="31"/>
      <c r="D89" s="185" t="s">
        <v>110</v>
      </c>
      <c r="E89" s="31"/>
      <c r="F89" s="186" t="s">
        <v>259</v>
      </c>
      <c r="G89" s="31"/>
      <c r="H89" s="31"/>
      <c r="I89" s="31"/>
      <c r="J89" s="31"/>
      <c r="K89" s="31"/>
      <c r="L89" s="35"/>
      <c r="M89" s="210"/>
      <c r="N89" s="211"/>
      <c r="O89" s="212"/>
      <c r="P89" s="212"/>
      <c r="Q89" s="212"/>
      <c r="R89" s="212"/>
      <c r="S89" s="212"/>
      <c r="T89" s="213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T89" s="14" t="s">
        <v>110</v>
      </c>
      <c r="AU89" s="14" t="s">
        <v>76</v>
      </c>
    </row>
    <row r="90" s="2" customFormat="1" ht="6.96" customHeight="1">
      <c r="A90" s="29"/>
      <c r="B90" s="49"/>
      <c r="C90" s="50"/>
      <c r="D90" s="50"/>
      <c r="E90" s="50"/>
      <c r="F90" s="50"/>
      <c r="G90" s="50"/>
      <c r="H90" s="50"/>
      <c r="I90" s="50"/>
      <c r="J90" s="50"/>
      <c r="K90" s="50"/>
      <c r="L90" s="35"/>
      <c r="M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</sheetData>
  <sheetProtection sheet="1" autoFilter="0" formatColumns="0" formatRows="0" objects="1" scenarios="1" spinCount="100000" saltValue="u2gRKCmIEQm/fJ9BYu+mD63A3urJFmosrhhmuKs7+mTUSok2It/6UJF3rU4dIYK21vsGJ5jvtfhInzq7+c9jyw==" hashValue="pbdx982WblkO77uEra2GXVypedTEryUQQ9TaxGfZwL4/23MVTrrakQDHOpMRT8wT0nQxYyPeqhQnh+fTW8fjww==" algorithmName="SHA-512" password="CC35"/>
  <autoFilter ref="C80:K8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Jambor Petr, Bc.</dc:creator>
  <cp:lastModifiedBy>Jambor Petr, Bc.</cp:lastModifiedBy>
  <dcterms:created xsi:type="dcterms:W3CDTF">2025-11-04T14:17:49Z</dcterms:created>
  <dcterms:modified xsi:type="dcterms:W3CDTF">2025-11-04T14:17:50Z</dcterms:modified>
</cp:coreProperties>
</file>